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1029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<sst xmlns="http://schemas.openxmlformats.org/spreadsheetml/2006/main" count="79" uniqueCount="68">
  <si>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Vout_min</t>
  </si>
  <si>
    <t>Vout_max</t>
  </si>
  <si>
    <t>Efficency</t>
  </si>
  <si>
    <t>F_osc (Hz)</t>
  </si>
  <si>
    <t>Iout_max</t>
  </si>
  <si>
    <t>L1</t>
  </si>
  <si>
    <t>Ipeak</t>
  </si>
  <si>
    <t>I_FET</t>
  </si>
  <si>
    <t>V_FET, V_diode</t>
  </si>
  <si>
    <t>I_diode</t>
  </si>
  <si>
    <t>R_sense</t>
  </si>
  <si>
    <t>Enter design parameters in BLUE boxes</t>
  </si>
  <si>
    <t>Results are presented in YELLOW boxes</t>
  </si>
  <si>
    <t>Hz</t>
  </si>
  <si>
    <t>A</t>
  </si>
  <si>
    <t>V</t>
  </si>
  <si>
    <t>A, check inductor current limit</t>
  </si>
  <si>
    <t>ohms</t>
  </si>
  <si>
    <t>Enter L1 actual value</t>
  </si>
  <si>
    <t>V, choose higher voltage device</t>
  </si>
  <si>
    <t>A, allowing 3X minimum rating</t>
  </si>
  <si>
    <t>Vin_min_ac</t>
  </si>
  <si>
    <t>Vin_max_ac</t>
  </si>
  <si>
    <t>Vin_nom_ac</t>
  </si>
  <si>
    <t>AC Freq</t>
  </si>
  <si>
    <t>I_bridge</t>
  </si>
  <si>
    <t>V_bridge</t>
  </si>
  <si>
    <t>Vmin,DC</t>
  </si>
  <si>
    <t>C1 minimum</t>
  </si>
  <si>
    <t>VAC</t>
  </si>
  <si>
    <t>Thermistor</t>
  </si>
  <si>
    <t>Ohms</t>
  </si>
  <si>
    <t>C2 minimum</t>
  </si>
  <si>
    <t>F (high frequency type)</t>
  </si>
  <si>
    <t>AC results below:</t>
  </si>
  <si>
    <t>R_osc</t>
  </si>
  <si>
    <t>k ohms</t>
  </si>
  <si>
    <t>Vnom,DC</t>
  </si>
  <si>
    <t>Vmax,DC</t>
  </si>
  <si>
    <t>V, based on 2 x Vout_max</t>
  </si>
  <si>
    <t>DC Specification (outputs)</t>
  </si>
  <si>
    <t>AN-H48 buck, AC input</t>
  </si>
  <si>
    <t>t1</t>
  </si>
  <si>
    <t>C1 accurate</t>
  </si>
  <si>
    <t>Ton (min)</t>
  </si>
  <si>
    <t>Dear Ramiz</t>
  </si>
  <si>
    <t xml:space="preserve"> </t>
  </si>
  <si>
    <t>The PCB layout looks good, with compact current loops.</t>
  </si>
  <si>
    <t xml:space="preserve">I see that you have a BYV26 diode at D5. This is rated at 1A, but you </t>
  </si>
  <si>
    <t xml:space="preserve">really need a 2A device to cope with the current peaks. I am not sure what </t>
  </si>
  <si>
    <t>devices you have available, but STTH2R06 would be better.</t>
  </si>
  <si>
    <t xml:space="preserve">Using a 1mH instead of 2.2mH means that the inductor ripple current will be </t>
  </si>
  <si>
    <t>&gt; +/-30%.</t>
  </si>
  <si>
    <t xml:space="preserve">Your layout shows a current sense resistor of 0.3R This should be reduced - </t>
  </si>
  <si>
    <t xml:space="preserve">with a 1mH inductor the peak current is 1.38A, so the resistor R4 should be </t>
  </si>
  <si>
    <t xml:space="preserve">0.18R. Note that I have edited my excel file, now version 4, to take into </t>
  </si>
  <si>
    <t>account inductor values that are smaller than the recommended value.</t>
  </si>
  <si>
    <t xml:space="preserve">The RC filter at the CS pin is typically 1K / 100pF, but this depends on the </t>
  </si>
  <si>
    <t xml:space="preserve">inductor. With the 1mH that you are using, this should be OK. With a 4.7mH </t>
  </si>
  <si>
    <t>inductor, sometime 2K2 / 100pF is needed (PCB layout can affect this too).</t>
  </si>
  <si>
    <t xml:space="preserve">The older demo boards did not have a filter; they we designed in the USA </t>
  </si>
  <si>
    <t xml:space="preserve">where 120VAC is normally used. With higher input voltage, the filter is </t>
  </si>
  <si>
    <t>needed.</t>
  </si>
  <si>
    <t>Regards</t>
  </si>
  <si>
    <t>Steve Winder</t>
  </si>
  <si>
    <t>uF</t>
  </si>
  <si>
    <t>mH, 30% ripple</t>
  </si>
  <si>
    <t>mH, nearest lower value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</si>
</sst>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A2A2A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33" borderId="10" xfId="42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0" fontId="40" fillId="0" borderId="0" xfId="0" applyFont="1" applyAlignment="1">
      <alignment horizontal="left" indent="1"/>
    </xf>
    <xf numFmtId="179" fontId="0" fillId="0" borderId="0" xfId="42" applyNumberFormat="1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43" fontId="39" fillId="36" borderId="10" xfId="42" applyNumberFormat="1" applyFont="1" applyFill="1" applyBorder="1" applyAlignment="1">
      <alignment/>
    </xf>
    <xf numFmtId="190" fontId="0" fillId="36" borderId="10" xfId="0" applyNumberFormat="1" applyFill="1" applyBorder="1" applyAlignment="1">
      <alignment/>
    </xf>
    <xf numFmtId="174" fontId="39" fillId="36" borderId="10" xfId="42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173" fontId="39" fillId="36" borderId="10" xfId="0" applyNumberFormat="1" applyFont="1" applyFill="1" applyBorder="1" applyAlignment="1">
      <alignment/>
    </xf>
    <xf numFmtId="43" fontId="39" fillId="36" borderId="10" xfId="42" applyFont="1" applyFill="1" applyBorder="1" applyAlignment="1">
      <alignment/>
    </xf>
    <xf numFmtId="0" fontId="39" fillId="36" borderId="10" xfId="0" applyFont="1" applyFill="1" applyBorder="1" applyAlignment="1">
      <alignment/>
    </xf>
    <xf numFmtId="43" fontId="39" fillId="37" borderId="10" xfId="42" applyNumberFormat="1" applyFont="1" applyFill="1" applyBorder="1" applyAlignment="1">
      <alignment/>
    </xf>
    <xf numFmtId="43" fontId="39" fillId="35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4</xdr:row>
      <xdr:rowOff>66675</xdr:rowOff>
    </xdr:from>
    <xdr:to>
      <xdr:col>16</xdr:col>
      <xdr:colOff>133350</xdr:colOff>
      <xdr:row>19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790575"/>
          <a:ext cx="4657725" cy="25146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0.421875" style="0" customWidth="1"/>
    <col min="2" max="5" width="10.7109375" style="0" bestFit="1" customWidth="1"/>
  </cols>
  <sheetData>
    <row r="1" ht="15.75">
      <c r="A1" s="7" t="s">
        <v>41</v>
      </c>
    </row>
    <row r="3" ht="15.75">
      <c r="A3" s="7" t="s">
        <v>11</v>
      </c>
    </row>
    <row r="4" spans="1:6" ht="12.75">
      <c r="A4" t="s">
        <v>21</v>
      </c>
      <c r="B4" s="11">
        <v>190</v>
      </c>
      <c r="C4" s="11">
        <v>190</v>
      </c>
      <c r="D4" s="11">
        <v>190</v>
      </c>
      <c r="E4" s="11">
        <v>190</v>
      </c>
      <c r="F4" t="s">
        <v>29</v>
      </c>
    </row>
    <row r="5" spans="1:6" ht="12.75">
      <c r="A5" t="s">
        <v>22</v>
      </c>
      <c r="B5" s="11">
        <v>260</v>
      </c>
      <c r="C5" s="11">
        <v>260</v>
      </c>
      <c r="D5" s="11">
        <v>260</v>
      </c>
      <c r="E5" s="11">
        <v>260</v>
      </c>
      <c r="F5" t="s">
        <v>29</v>
      </c>
    </row>
    <row r="6" spans="1:6" ht="12.75">
      <c r="A6" t="s">
        <v>23</v>
      </c>
      <c r="B6" s="11">
        <v>220</v>
      </c>
      <c r="C6" s="11">
        <v>220</v>
      </c>
      <c r="D6" s="11">
        <v>220</v>
      </c>
      <c r="E6" s="11">
        <v>220</v>
      </c>
      <c r="F6" t="s">
        <v>29</v>
      </c>
    </row>
    <row r="7" spans="1:6" ht="12.75">
      <c r="A7" t="s">
        <v>24</v>
      </c>
      <c r="B7" s="11">
        <v>50</v>
      </c>
      <c r="C7" s="11">
        <v>50</v>
      </c>
      <c r="D7" s="11">
        <v>50</v>
      </c>
      <c r="E7" s="11">
        <v>50</v>
      </c>
      <c r="F7" t="s">
        <v>13</v>
      </c>
    </row>
    <row r="8" spans="2:5" ht="12.75">
      <c r="B8" s="3"/>
      <c r="C8" s="3"/>
      <c r="D8" s="3"/>
      <c r="E8" s="3"/>
    </row>
    <row r="9" spans="1:5" ht="15.75">
      <c r="A9" s="7" t="s">
        <v>40</v>
      </c>
      <c r="B9" s="2"/>
      <c r="C9" s="2"/>
      <c r="D9" s="2"/>
      <c r="E9" s="2"/>
    </row>
    <row r="10" spans="1:5" ht="15.75">
      <c r="A10" s="7"/>
      <c r="B10" s="2"/>
      <c r="C10" s="2"/>
      <c r="D10" s="2"/>
      <c r="E10" s="2"/>
    </row>
    <row r="11" spans="1:6" ht="12.75">
      <c r="A11" t="s">
        <v>0</v>
      </c>
      <c r="B11" s="12">
        <v>35</v>
      </c>
      <c r="C11" s="12">
        <v>35</v>
      </c>
      <c r="D11" s="12">
        <v>35</v>
      </c>
      <c r="E11" s="12">
        <v>35</v>
      </c>
      <c r="F11" t="s">
        <v>15</v>
      </c>
    </row>
    <row r="12" spans="1:6" ht="12.75">
      <c r="A12" t="s">
        <v>1</v>
      </c>
      <c r="B12" s="12">
        <v>45</v>
      </c>
      <c r="C12" s="12">
        <v>45</v>
      </c>
      <c r="D12" s="12">
        <v>45</v>
      </c>
      <c r="E12" s="12">
        <v>45</v>
      </c>
      <c r="F12" t="s">
        <v>15</v>
      </c>
    </row>
    <row r="13" spans="1:6" ht="12.75">
      <c r="A13" t="s">
        <v>4</v>
      </c>
      <c r="B13" s="12">
        <v>0.35</v>
      </c>
      <c r="C13" s="12">
        <v>0.6</v>
      </c>
      <c r="D13" s="12">
        <v>0.9</v>
      </c>
      <c r="E13" s="12">
        <v>1.2</v>
      </c>
      <c r="F13" t="s">
        <v>14</v>
      </c>
    </row>
    <row r="14" spans="1:5" ht="12.75">
      <c r="A14" t="s">
        <v>2</v>
      </c>
      <c r="B14" s="12">
        <v>0.9</v>
      </c>
      <c r="C14" s="12">
        <v>0.9</v>
      </c>
      <c r="D14" s="12">
        <v>0.9</v>
      </c>
      <c r="E14" s="12">
        <v>0.9</v>
      </c>
    </row>
    <row r="15" spans="1:5" ht="12.75">
      <c r="A15" t="s">
        <v>3</v>
      </c>
      <c r="B15" s="12">
        <v>50000</v>
      </c>
      <c r="C15" s="12">
        <v>50000</v>
      </c>
      <c r="D15" s="12">
        <v>50000</v>
      </c>
      <c r="E15" s="12">
        <v>50000</v>
      </c>
    </row>
    <row r="16" spans="2:5" ht="12.75">
      <c r="B16" s="2"/>
      <c r="C16" s="2"/>
      <c r="D16" s="2"/>
      <c r="E16" s="2"/>
    </row>
    <row r="17" ht="15.75">
      <c r="A17" s="7" t="s">
        <v>34</v>
      </c>
    </row>
    <row r="19" spans="1:6" ht="12.75">
      <c r="A19" t="s">
        <v>27</v>
      </c>
      <c r="B19" s="13">
        <f>2*B12</f>
        <v>90</v>
      </c>
      <c r="C19" s="13">
        <f>2*C12</f>
        <v>90</v>
      </c>
      <c r="D19" s="13">
        <f>2*D12</f>
        <v>90</v>
      </c>
      <c r="E19" s="13">
        <f>2*E12</f>
        <v>90</v>
      </c>
      <c r="F19" t="s">
        <v>39</v>
      </c>
    </row>
    <row r="20" spans="1:6" ht="12.75">
      <c r="A20" t="s">
        <v>37</v>
      </c>
      <c r="B20" s="13">
        <f>1.4142*B6</f>
        <v>311.12399999999997</v>
      </c>
      <c r="C20" s="13">
        <f>1.4142*C6</f>
        <v>311.12399999999997</v>
      </c>
      <c r="D20" s="13">
        <f>1.4142*D6</f>
        <v>311.12399999999997</v>
      </c>
      <c r="E20" s="13">
        <f>1.4142*E6</f>
        <v>311.12399999999997</v>
      </c>
      <c r="F20" t="s">
        <v>15</v>
      </c>
    </row>
    <row r="21" spans="1:6" ht="12.75">
      <c r="A21" t="s">
        <v>38</v>
      </c>
      <c r="B21" s="13">
        <f>1.4142*B5</f>
        <v>367.69199999999995</v>
      </c>
      <c r="C21" s="13">
        <f>1.4142*C5</f>
        <v>367.69199999999995</v>
      </c>
      <c r="D21" s="13">
        <f>1.4142*D5</f>
        <v>367.69199999999995</v>
      </c>
      <c r="E21" s="13">
        <f>1.4142*E5</f>
        <v>367.69199999999995</v>
      </c>
      <c r="F21" t="s">
        <v>15</v>
      </c>
    </row>
    <row r="22" spans="1:6" ht="12.75">
      <c r="A22" s="6" t="s">
        <v>28</v>
      </c>
      <c r="B22" s="14">
        <f>(B12*B13/(B7*B14*((2*B4*B4)-(B19*B19))))*1000000</f>
        <v>5.460218408736349</v>
      </c>
      <c r="C22" s="14">
        <f>(C12*C13/(C7*C14*((2*C4*C4)-(C19*C19))))*1000000</f>
        <v>9.360374414976599</v>
      </c>
      <c r="D22" s="14">
        <f>(D12*D13/(D7*D14*((2*D4*D4)-(D19*D19))))*1000000</f>
        <v>14.040561622464898</v>
      </c>
      <c r="E22" s="14">
        <f>(E12*E13/(E7*E14*((2*E4*E4)-(E19*E19))))*1000000</f>
        <v>18.720748829953198</v>
      </c>
      <c r="F22" s="6" t="s">
        <v>65</v>
      </c>
    </row>
    <row r="23" spans="1:5" ht="12.75">
      <c r="A23" t="s">
        <v>42</v>
      </c>
      <c r="B23" s="15">
        <f>(1/(2*3.141618*B7))*ASIN(B19/(1.4142*B4))</f>
        <v>0.0010871805667193597</v>
      </c>
      <c r="C23" s="15">
        <f>(1/(2*3.141618*C7))*ASIN(C19/(1.4142*C4))</f>
        <v>0.0010871805667193597</v>
      </c>
      <c r="D23" s="15">
        <f>(1/(2*3.141618*D7))*ASIN(D19/(1.4142*D4))</f>
        <v>0.0010871805667193597</v>
      </c>
      <c r="E23" s="15">
        <f>(1/(2*3.141618*E7))*ASIN(E19/(1.4142*E4))</f>
        <v>0.0010871805667193597</v>
      </c>
    </row>
    <row r="24" spans="1:6" ht="12.75">
      <c r="A24" s="6" t="s">
        <v>43</v>
      </c>
      <c r="B24" s="16">
        <f>(2*B12*B13*(B23+(1/(4*B7)))/(((2*B4*B4)-(B19*B19))*B14))*1000000</f>
        <v>3.323733538770321</v>
      </c>
      <c r="C24" s="16">
        <f>(2*C12*C13*(C23+(1/(4*C7)))/(((2*C4*C4)-(C19*C19))*C14))*1000000</f>
        <v>5.697828923606266</v>
      </c>
      <c r="D24" s="16">
        <f>(2*D12*D13*(D23+(1/(4*D7)))/(((2*D4*D4)-(D19*D19))*D14))*1000000</f>
        <v>8.546743385409398</v>
      </c>
      <c r="E24" s="16">
        <f>(2*E12*E13*(E23+(1/(4*E7)))/(((2*E4*E4)-(E19*E19))*E14))*1000000</f>
        <v>11.395657847212531</v>
      </c>
      <c r="F24" s="6" t="s">
        <v>65</v>
      </c>
    </row>
    <row r="25" spans="1:6" ht="12.75">
      <c r="A25" t="s">
        <v>26</v>
      </c>
      <c r="B25" s="17">
        <f>1.5*1.4142*B5</f>
        <v>551.5379999999999</v>
      </c>
      <c r="C25" s="17">
        <f>1.5*1.4142*C5</f>
        <v>551.5379999999999</v>
      </c>
      <c r="D25" s="17">
        <f>1.5*1.4142*D5</f>
        <v>551.5379999999999</v>
      </c>
      <c r="E25" s="17">
        <f>1.5*1.4142*E5</f>
        <v>551.5379999999999</v>
      </c>
      <c r="F25" t="s">
        <v>15</v>
      </c>
    </row>
    <row r="26" spans="1:6" ht="12.75">
      <c r="A26" t="s">
        <v>25</v>
      </c>
      <c r="B26" s="18">
        <f>B12*B13/(B11*B14)</f>
        <v>0.49999999999999994</v>
      </c>
      <c r="C26" s="18">
        <f>C12*C13/(C11*C14)</f>
        <v>0.8571428571428571</v>
      </c>
      <c r="D26" s="18">
        <f>D12*D13/(D11*D14)</f>
        <v>1.2857142857142858</v>
      </c>
      <c r="E26" s="18">
        <f>E12*E13/(E11*E14)</f>
        <v>1.7142857142857142</v>
      </c>
      <c r="F26" t="s">
        <v>14</v>
      </c>
    </row>
    <row r="27" spans="1:6" ht="12.75">
      <c r="A27" s="6" t="s">
        <v>30</v>
      </c>
      <c r="B27" s="19">
        <f>B25/(5*B26)</f>
        <v>220.6152</v>
      </c>
      <c r="C27" s="19">
        <f>C25/(5*C26)</f>
        <v>128.69219999999999</v>
      </c>
      <c r="D27" s="19">
        <f>D25/(5*D26)</f>
        <v>85.79479999999998</v>
      </c>
      <c r="E27" s="19">
        <f>E25/(5*E26)</f>
        <v>64.34609999999999</v>
      </c>
      <c r="F27" s="6" t="s">
        <v>31</v>
      </c>
    </row>
    <row r="28" spans="1:6" ht="12.75">
      <c r="A28" s="6" t="s">
        <v>32</v>
      </c>
      <c r="B28" s="20">
        <f>(B13*0.25/(B15*0.05*B19))*1000000</f>
        <v>0.38888888888888884</v>
      </c>
      <c r="C28" s="20">
        <f>(C13*0.25/(C15*0.05*C19))*1000000</f>
        <v>0.6666666666666666</v>
      </c>
      <c r="D28" s="20">
        <f>(D13*0.25/(D15*0.05*D19))*1000000</f>
        <v>1</v>
      </c>
      <c r="E28" s="20">
        <f>(E13*0.25/(E15*0.05*E19))*1000000</f>
        <v>1.3333333333333333</v>
      </c>
      <c r="F28" s="6" t="s">
        <v>33</v>
      </c>
    </row>
    <row r="30" ht="15.75">
      <c r="A30" s="7" t="s">
        <v>12</v>
      </c>
    </row>
    <row r="31" ht="15.75">
      <c r="A31" s="7"/>
    </row>
    <row r="32" spans="1:5" ht="12.75">
      <c r="A32" t="s">
        <v>44</v>
      </c>
      <c r="B32" s="10">
        <f>B11/(B21*B15)</f>
        <v>1.9037672834872668E-06</v>
      </c>
      <c r="C32" s="10">
        <f>C11/(C21*C15)</f>
        <v>1.9037672834872668E-06</v>
      </c>
      <c r="D32" s="10">
        <f>D11/(D21*D15)</f>
        <v>1.9037672834872668E-06</v>
      </c>
      <c r="E32" s="10">
        <f>E11/(E21*E15)</f>
        <v>1.9037672834872668E-06</v>
      </c>
    </row>
    <row r="33" spans="1:6" ht="12.75">
      <c r="A33" s="6" t="s">
        <v>35</v>
      </c>
      <c r="B33" s="21">
        <f>(25000000/B15)-22</f>
        <v>478</v>
      </c>
      <c r="C33" s="21">
        <f>(25000000/C15)-22</f>
        <v>478</v>
      </c>
      <c r="D33" s="21">
        <f>(25000000/D15)-22</f>
        <v>478</v>
      </c>
      <c r="E33" s="21">
        <f>(25000000/E15)-22</f>
        <v>478</v>
      </c>
      <c r="F33" s="6" t="s">
        <v>36</v>
      </c>
    </row>
    <row r="34" spans="1:6" ht="12.75">
      <c r="A34" s="6" t="s">
        <v>5</v>
      </c>
      <c r="B34" s="22">
        <f>B12*(1-B12/B20)/(0.3*B13*B15)*1000</f>
        <v>7.331684013907178</v>
      </c>
      <c r="C34" s="22">
        <f>C12*(1-C12/C20)/(0.3*C13*C15)*1000</f>
        <v>4.276815674779187</v>
      </c>
      <c r="D34" s="22">
        <f>D12*(1-D12/D20)/(0.3*D13*D15)*1000</f>
        <v>2.8512104498527915</v>
      </c>
      <c r="E34" s="22">
        <f>E12*(1-E12/E20)/(0.3*E13*E15)*1000</f>
        <v>2.1384078373895936</v>
      </c>
      <c r="F34" s="6" t="s">
        <v>66</v>
      </c>
    </row>
    <row r="35" spans="1:6" ht="12.75">
      <c r="A35" s="6" t="s">
        <v>18</v>
      </c>
      <c r="B35" s="23">
        <f>0.001*1000</f>
        <v>1</v>
      </c>
      <c r="C35" s="23">
        <f>0.001*1000</f>
        <v>1</v>
      </c>
      <c r="D35" s="23">
        <f>0.001*1000</f>
        <v>1</v>
      </c>
      <c r="E35" s="23">
        <f>0.001*1000</f>
        <v>1</v>
      </c>
      <c r="F35" s="6" t="s">
        <v>67</v>
      </c>
    </row>
    <row r="36" spans="1:6" ht="12.75">
      <c r="A36" t="s">
        <v>6</v>
      </c>
      <c r="B36" s="4">
        <f>B13*(1+(0.15*B34/B35))</f>
        <v>0.7349134107301267</v>
      </c>
      <c r="C36" s="4">
        <f>C13*(1+(0.15*C34/C35))</f>
        <v>0.9849134107301267</v>
      </c>
      <c r="D36" s="4">
        <f>D13*(1+(0.15*D34/D35))</f>
        <v>1.2849134107301268</v>
      </c>
      <c r="E36" s="4">
        <f>E13*(1+(0.15*E34/E35))</f>
        <v>1.5849134107301268</v>
      </c>
      <c r="F36" t="s">
        <v>16</v>
      </c>
    </row>
    <row r="37" spans="1:6" ht="12.75">
      <c r="A37" t="s">
        <v>8</v>
      </c>
      <c r="B37" s="1">
        <f>1.5*B21</f>
        <v>551.5379999999999</v>
      </c>
      <c r="C37" s="1">
        <f>1.5*C21</f>
        <v>551.5379999999999</v>
      </c>
      <c r="D37" s="1">
        <f>1.5*D21</f>
        <v>551.5379999999999</v>
      </c>
      <c r="E37" s="1">
        <f>1.5*E21</f>
        <v>551.5379999999999</v>
      </c>
      <c r="F37" t="s">
        <v>19</v>
      </c>
    </row>
    <row r="38" spans="1:6" ht="12.75">
      <c r="A38" t="s">
        <v>7</v>
      </c>
      <c r="B38" s="4">
        <f>3*B13*SQRT(0.5)</f>
        <v>0.7424621202458749</v>
      </c>
      <c r="C38" s="4">
        <f>3*C13*SQRT(0.5)</f>
        <v>1.2727922061357855</v>
      </c>
      <c r="D38" s="4">
        <f>3*D13*SQRT(0.5)</f>
        <v>1.9091883092036785</v>
      </c>
      <c r="E38" s="4">
        <f>3*E13*SQRT(0.5)</f>
        <v>2.545584412271571</v>
      </c>
      <c r="F38" t="s">
        <v>20</v>
      </c>
    </row>
    <row r="39" spans="1:6" ht="12.75">
      <c r="A39" t="s">
        <v>9</v>
      </c>
      <c r="B39" s="1">
        <f>1.5*B13</f>
        <v>0.5249999999999999</v>
      </c>
      <c r="C39" s="1">
        <f>1.5*C13</f>
        <v>0.8999999999999999</v>
      </c>
      <c r="D39" s="1">
        <f>1.5*D13</f>
        <v>1.35</v>
      </c>
      <c r="E39" s="1">
        <f>1.5*E13</f>
        <v>1.7999999999999998</v>
      </c>
      <c r="F39" t="s">
        <v>20</v>
      </c>
    </row>
    <row r="40" spans="1:6" ht="12.75">
      <c r="A40" s="5" t="s">
        <v>10</v>
      </c>
      <c r="B40" s="8">
        <f>0.25/(1.05*B36)</f>
        <v>0.3239772667349935</v>
      </c>
      <c r="C40" s="8">
        <f>0.25/(1.05*C36)</f>
        <v>0.24174230495931168</v>
      </c>
      <c r="D40" s="8">
        <f>0.25/(1.05*D36)</f>
        <v>0.1853006094472507</v>
      </c>
      <c r="E40" s="8">
        <f>0.25/(1.05*E36)</f>
        <v>0.15022602274881</v>
      </c>
      <c r="F40" s="5" t="s">
        <v>17</v>
      </c>
    </row>
    <row r="41" ht="12.75">
      <c r="B41" s="3"/>
    </row>
  </sheetData>
  <sheetProtection/>
  <printOptions/>
  <pageMargins left="0.5" right="0.5" top="0.75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3"/>
  <sheetViews>
    <sheetView zoomScalePageLayoutView="0" workbookViewId="0" topLeftCell="A1">
      <selection activeCell="D15" sqref="D15"/>
    </sheetView>
  </sheetViews>
  <sheetFormatPr defaultColWidth="9.140625" defaultRowHeight="12.75"/>
  <sheetData>
    <row r="2" ht="15">
      <c r="B2" s="9" t="s">
        <v>45</v>
      </c>
    </row>
    <row r="3" ht="15">
      <c r="B3" s="9" t="s">
        <v>46</v>
      </c>
    </row>
    <row r="4" ht="15">
      <c r="B4" s="9" t="s">
        <v>47</v>
      </c>
    </row>
    <row r="5" ht="15">
      <c r="B5" s="9" t="s">
        <v>48</v>
      </c>
    </row>
    <row r="6" ht="15">
      <c r="B6" s="9" t="s">
        <v>49</v>
      </c>
    </row>
    <row r="7" ht="15">
      <c r="B7" s="9" t="s">
        <v>50</v>
      </c>
    </row>
    <row r="8" ht="15">
      <c r="B8" s="9" t="s">
        <v>51</v>
      </c>
    </row>
    <row r="9" ht="15">
      <c r="B9" s="9" t="s">
        <v>52</v>
      </c>
    </row>
    <row r="10" ht="15">
      <c r="B10" s="9" t="s">
        <v>53</v>
      </c>
    </row>
    <row r="11" ht="15">
      <c r="B11" s="9" t="s">
        <v>54</v>
      </c>
    </row>
    <row r="12" ht="15">
      <c r="B12" s="9" t="s">
        <v>55</v>
      </c>
    </row>
    <row r="13" ht="15">
      <c r="B13" s="9" t="s">
        <v>56</v>
      </c>
    </row>
    <row r="14" ht="15">
      <c r="B14" s="9" t="s">
        <v>57</v>
      </c>
    </row>
    <row r="15" ht="15">
      <c r="B15" s="9" t="s">
        <v>58</v>
      </c>
    </row>
    <row r="16" ht="15">
      <c r="B16" s="9" t="s">
        <v>59</v>
      </c>
    </row>
    <row r="17" ht="15">
      <c r="B17" s="9" t="s">
        <v>46</v>
      </c>
    </row>
    <row r="18" ht="15">
      <c r="B18" s="9" t="s">
        <v>60</v>
      </c>
    </row>
    <row r="19" ht="15">
      <c r="B19" s="9" t="s">
        <v>61</v>
      </c>
    </row>
    <row r="20" ht="15">
      <c r="B20" s="9" t="s">
        <v>62</v>
      </c>
    </row>
    <row r="21" ht="15">
      <c r="B21" s="9" t="s">
        <v>46</v>
      </c>
    </row>
    <row r="22" ht="15">
      <c r="B22" s="9" t="s">
        <v>63</v>
      </c>
    </row>
    <row r="23" ht="15">
      <c r="B23" s="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Supertex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Petersen</dc:creator>
  <cp:keywords/>
  <dc:description/>
  <cp:lastModifiedBy>Ramiz</cp:lastModifiedBy>
  <cp:lastPrinted>2011-09-19T06:41:27Z</cp:lastPrinted>
  <dcterms:created xsi:type="dcterms:W3CDTF">2004-12-09T16:08:55Z</dcterms:created>
  <dcterms:modified xsi:type="dcterms:W3CDTF">2018-12-21T09:03:47Z</dcterms:modified>
  <cp:category/>
  <cp:version/>
  <cp:contentType/>
  <cp:contentStatus/>
</cp:coreProperties>
</file>