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v">Sheet1!$A$31:$A$47</definedName>
    <definedName name="w">Sheet1!$C$31:$C$47</definedName>
    <definedName name="x">Sheet1!$A$5:$A$21</definedName>
    <definedName name="y">Sheet1!$C$5:$C$21</definedName>
  </definedNames>
  <calcPr calcId="125725"/>
</workbook>
</file>

<file path=xl/calcChain.xml><?xml version="1.0" encoding="utf-8"?>
<calcChain xmlns="http://schemas.openxmlformats.org/spreadsheetml/2006/main">
  <c r="C29" i="1"/>
  <c r="I30" s="1"/>
  <c r="C3"/>
  <c r="C21"/>
  <c r="C20"/>
  <c r="C19"/>
  <c r="C18"/>
  <c r="C17"/>
  <c r="C16"/>
  <c r="C15"/>
  <c r="C30"/>
  <c r="C47"/>
  <c r="C46"/>
  <c r="C45"/>
  <c r="C44"/>
  <c r="C43"/>
  <c r="C42"/>
  <c r="C41"/>
  <c r="C40"/>
  <c r="C39"/>
  <c r="C38"/>
  <c r="C37"/>
  <c r="C36"/>
  <c r="C35"/>
  <c r="C34"/>
  <c r="C33"/>
  <c r="C32"/>
  <c r="C31"/>
  <c r="A30"/>
  <c r="C14"/>
  <c r="C13"/>
  <c r="C12"/>
  <c r="C11"/>
  <c r="C10"/>
  <c r="C9"/>
  <c r="C8"/>
  <c r="C7"/>
  <c r="C6"/>
  <c r="C5"/>
  <c r="C4"/>
  <c r="A4"/>
  <c r="D3" l="1"/>
  <c r="D4"/>
  <c r="G51"/>
  <c r="G48"/>
  <c r="D29"/>
  <c r="D30"/>
  <c r="I29"/>
  <c r="G50"/>
  <c r="G49"/>
  <c r="G23"/>
  <c r="G25"/>
  <c r="G24"/>
  <c r="I3"/>
  <c r="G22"/>
  <c r="I4"/>
  <c r="D44" l="1"/>
  <c r="D39"/>
  <c r="D45"/>
  <c r="D42"/>
  <c r="D37"/>
  <c r="D34"/>
  <c r="D47"/>
  <c r="D43"/>
  <c r="D31"/>
  <c r="D35"/>
  <c r="D40"/>
  <c r="D36"/>
  <c r="D32"/>
  <c r="D46"/>
  <c r="D41"/>
  <c r="D38"/>
  <c r="D33"/>
  <c r="D21"/>
  <c r="D16"/>
  <c r="D13"/>
  <c r="D8"/>
  <c r="D5"/>
  <c r="D17"/>
  <c r="D18"/>
  <c r="D9"/>
  <c r="D10"/>
  <c r="D19"/>
  <c r="D14"/>
  <c r="D11"/>
  <c r="D6"/>
  <c r="D20"/>
  <c r="D15"/>
  <c r="D12"/>
  <c r="D7"/>
</calcChain>
</file>

<file path=xl/sharedStrings.xml><?xml version="1.0" encoding="utf-8"?>
<sst xmlns="http://schemas.openxmlformats.org/spreadsheetml/2006/main" count="36" uniqueCount="27">
  <si>
    <t>T</t>
  </si>
  <si>
    <t>C</t>
  </si>
  <si>
    <t>Room</t>
  </si>
  <si>
    <t>Cfixed</t>
  </si>
  <si>
    <t>c Fixed</t>
  </si>
  <si>
    <t>no box</t>
  </si>
  <si>
    <t>Boxed</t>
  </si>
  <si>
    <t>Cdiff</t>
  </si>
  <si>
    <t>Polynomial Coefficients</t>
  </si>
  <si>
    <t>Linear cofficients for &lt; 1minute</t>
  </si>
  <si>
    <t>for &gt;= 1minute</t>
  </si>
  <si>
    <t>for &gt;= 1 minute</t>
  </si>
  <si>
    <t>cc UB</t>
  </si>
  <si>
    <t>m UB</t>
  </si>
  <si>
    <t>a UB</t>
  </si>
  <si>
    <t>b UB</t>
  </si>
  <si>
    <t>c UB</t>
  </si>
  <si>
    <t>d UB</t>
  </si>
  <si>
    <t>m B</t>
  </si>
  <si>
    <t>c B</t>
  </si>
  <si>
    <t>a B</t>
  </si>
  <si>
    <t>b B</t>
  </si>
  <si>
    <t>d B</t>
  </si>
  <si>
    <t>cc B</t>
  </si>
  <si>
    <t>Linear coefficients for &lt; 1minute</t>
  </si>
  <si>
    <t>Alternatives</t>
  </si>
  <si>
    <t>D.R.Patterson 9/10/2018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</si>
</sst>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548840769903751"/>
          <c:y val="5.1400554097404488E-2"/>
          <c:w val="0.69347681539807593"/>
          <c:h val="0.89719889180519141"/>
        </c:manualLayout>
      </c:layout>
      <c:scatterChart>
        <c:scatterStyle val="lineMarker"/>
        <c:ser>
          <c:idx val="0"/>
          <c:order val="0"/>
          <c:trendline>
            <c:trendlineType val="poly"/>
            <c:order val="3"/>
            <c:dispEq val="1"/>
            <c:trendlineLbl>
              <c:layout>
                <c:manualLayout>
                  <c:x val="9.7228783902012245E-3"/>
                  <c:y val="0.52978477690288761"/>
                </c:manualLayout>
              </c:layout>
              <c:numFmt formatCode="General" sourceLinked="0"/>
            </c:trendlineLbl>
          </c:trendline>
          <c:xVal>
            <c:numRef>
              <c:f>Sheet1!$A$31:$A$47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Sheet1!$C$31:$C$47</c:f>
              <c:numCache>
                <c:formatCode>0.0</c:formatCode>
                <c:ptCount val="17"/>
                <c:pt idx="0">
                  <c:v>1</c:v>
                </c:pt>
                <c:pt idx="1">
                  <c:v>2.1999999999999993</c:v>
                </c:pt>
                <c:pt idx="2">
                  <c:v>3.3999999999999986</c:v>
                </c:pt>
                <c:pt idx="3">
                  <c:v>4.3999999999999986</c:v>
                </c:pt>
                <c:pt idx="4">
                  <c:v>5.3000000000000007</c:v>
                </c:pt>
                <c:pt idx="5">
                  <c:v>6</c:v>
                </c:pt>
                <c:pt idx="6">
                  <c:v>6.6000000000000014</c:v>
                </c:pt>
                <c:pt idx="7">
                  <c:v>7.1000000000000014</c:v>
                </c:pt>
                <c:pt idx="8">
                  <c:v>7.3999999999999986</c:v>
                </c:pt>
                <c:pt idx="9">
                  <c:v>7.8000000000000007</c:v>
                </c:pt>
                <c:pt idx="10">
                  <c:v>8</c:v>
                </c:pt>
                <c:pt idx="11">
                  <c:v>8.1999999999999993</c:v>
                </c:pt>
                <c:pt idx="12">
                  <c:v>8.3000000000000007</c:v>
                </c:pt>
                <c:pt idx="13">
                  <c:v>8.5</c:v>
                </c:pt>
                <c:pt idx="14">
                  <c:v>8.6000000000000014</c:v>
                </c:pt>
                <c:pt idx="15">
                  <c:v>8.8000000000000007</c:v>
                </c:pt>
                <c:pt idx="16">
                  <c:v>8.8999999999999986</c:v>
                </c:pt>
              </c:numCache>
            </c:numRef>
          </c:yVal>
        </c:ser>
        <c:axId val="94040448"/>
        <c:axId val="94041984"/>
      </c:scatterChart>
      <c:valAx>
        <c:axId val="94040448"/>
        <c:scaling>
          <c:orientation val="minMax"/>
        </c:scaling>
        <c:axPos val="b"/>
        <c:numFmt formatCode="General" sourceLinked="1"/>
        <c:tickLblPos val="nextTo"/>
        <c:crossAx val="94041984"/>
        <c:crosses val="autoZero"/>
        <c:crossBetween val="midCat"/>
      </c:valAx>
      <c:valAx>
        <c:axId val="94041984"/>
        <c:scaling>
          <c:orientation val="minMax"/>
        </c:scaling>
        <c:axPos val="l"/>
        <c:majorGridlines/>
        <c:numFmt formatCode="0.0" sourceLinked="1"/>
        <c:tickLblPos val="nextTo"/>
        <c:crossAx val="940404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rendline>
            <c:trendlineType val="poly"/>
            <c:order val="3"/>
            <c:dispEq val="1"/>
            <c:trendlineLbl>
              <c:layout>
                <c:manualLayout>
                  <c:x val="0.13601181102362206"/>
                  <c:y val="0.35914819602773534"/>
                </c:manualLayout>
              </c:layout>
              <c:numFmt formatCode="General" sourceLinked="0"/>
            </c:trendlineLbl>
          </c:trendline>
          <c:xVal>
            <c:numRef>
              <c:f>Sheet1!$A$5:$A$21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Sheet1!$C$5:$C$21</c:f>
              <c:numCache>
                <c:formatCode>0.0</c:formatCode>
                <c:ptCount val="17"/>
                <c:pt idx="0">
                  <c:v>1.1000000000000014</c:v>
                </c:pt>
                <c:pt idx="1">
                  <c:v>1.6999999999999993</c:v>
                </c:pt>
                <c:pt idx="2">
                  <c:v>2.3000000000000007</c:v>
                </c:pt>
                <c:pt idx="3">
                  <c:v>2.6000000000000014</c:v>
                </c:pt>
                <c:pt idx="4">
                  <c:v>2.6000000000000014</c:v>
                </c:pt>
                <c:pt idx="5">
                  <c:v>3</c:v>
                </c:pt>
                <c:pt idx="6">
                  <c:v>3.3000000000000007</c:v>
                </c:pt>
                <c:pt idx="7">
                  <c:v>3.3999999999999986</c:v>
                </c:pt>
                <c:pt idx="8">
                  <c:v>3.3999999999999986</c:v>
                </c:pt>
                <c:pt idx="9">
                  <c:v>3.3000000000000007</c:v>
                </c:pt>
                <c:pt idx="10">
                  <c:v>3.5</c:v>
                </c:pt>
                <c:pt idx="11">
                  <c:v>3.6000000000000014</c:v>
                </c:pt>
                <c:pt idx="12">
                  <c:v>3.8000000000000007</c:v>
                </c:pt>
                <c:pt idx="13">
                  <c:v>3.8999999999999986</c:v>
                </c:pt>
                <c:pt idx="14">
                  <c:v>4</c:v>
                </c:pt>
                <c:pt idx="15">
                  <c:v>4.1000000000000014</c:v>
                </c:pt>
                <c:pt idx="16">
                  <c:v>4.1000000000000014</c:v>
                </c:pt>
              </c:numCache>
            </c:numRef>
          </c:yVal>
        </c:ser>
        <c:axId val="94058368"/>
        <c:axId val="94059904"/>
      </c:scatterChart>
      <c:valAx>
        <c:axId val="94058368"/>
        <c:scaling>
          <c:orientation val="minMax"/>
        </c:scaling>
        <c:axPos val="b"/>
        <c:numFmt formatCode="General" sourceLinked="1"/>
        <c:tickLblPos val="nextTo"/>
        <c:crossAx val="94059904"/>
        <c:crosses val="autoZero"/>
        <c:crossBetween val="midCat"/>
      </c:valAx>
      <c:valAx>
        <c:axId val="94059904"/>
        <c:scaling>
          <c:orientation val="minMax"/>
        </c:scaling>
        <c:axPos val="l"/>
        <c:majorGridlines/>
        <c:numFmt formatCode="0.0" sourceLinked="1"/>
        <c:tickLblPos val="nextTo"/>
        <c:crossAx val="94058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30</xdr:row>
      <xdr:rowOff>66675</xdr:rowOff>
    </xdr:from>
    <xdr:to>
      <xdr:col>12</xdr:col>
      <xdr:colOff>409575</xdr:colOff>
      <xdr:row>46</xdr:row>
      <xdr:rowOff>161925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38099</xdr:rowOff>
    </xdr:from>
    <xdr:to>
      <xdr:col>12</xdr:col>
      <xdr:colOff>304800</xdr:colOff>
      <xdr:row>20</xdr:row>
      <xdr:rowOff>180974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topLeftCell="A22" workbookViewId="0">
      <selection activeCell="F29" sqref="F29"/>
    </sheetView>
  </sheetViews>
  <sheetFormatPr defaultRowHeight="15"/>
  <cols>
    <col min="2" max="4" width="9.140625" style="1"/>
    <col min="13" max="13" width="12.85546875" customWidth="1"/>
  </cols>
  <sheetData>
    <row r="1" spans="1:9">
      <c r="B1" s="1" t="s">
        <v>5</v>
      </c>
      <c r="F1" t="s">
        <v>26</v>
      </c>
    </row>
    <row r="2" spans="1:9" s="3" customFormat="1">
      <c r="A2" s="3" t="s">
        <v>0</v>
      </c>
      <c r="B2" s="4" t="s">
        <v>1</v>
      </c>
      <c r="C2" s="4" t="s">
        <v>7</v>
      </c>
      <c r="D2" s="4" t="s">
        <v>4</v>
      </c>
      <c r="F2" s="3" t="s">
        <v>2</v>
      </c>
      <c r="H2" s="5" t="s">
        <v>24</v>
      </c>
    </row>
    <row r="3" spans="1:9">
      <c r="A3">
        <v>0</v>
      </c>
      <c r="B3" s="1">
        <v>22.5</v>
      </c>
      <c r="C3" s="1">
        <f t="shared" ref="C3:C21" si="0">B3 -$F$3</f>
        <v>0.5</v>
      </c>
      <c r="D3" s="1">
        <f>B3-(($C$5-$C$3)*A3 +$C$3)</f>
        <v>22</v>
      </c>
      <c r="F3">
        <v>22</v>
      </c>
      <c r="H3" t="s">
        <v>13</v>
      </c>
      <c r="I3" s="2">
        <f>C5-C3</f>
        <v>0.60000000000000142</v>
      </c>
    </row>
    <row r="4" spans="1:9">
      <c r="A4">
        <f>13/60</f>
        <v>0.21666666666666667</v>
      </c>
      <c r="B4" s="1">
        <v>22.6</v>
      </c>
      <c r="C4" s="1">
        <f t="shared" si="0"/>
        <v>0.60000000000000142</v>
      </c>
      <c r="D4" s="1">
        <f>B4-(($C$5-$C$3)*A4 +$C$3)</f>
        <v>21.970000000000002</v>
      </c>
      <c r="H4" t="s">
        <v>12</v>
      </c>
      <c r="I4" s="2">
        <f>C3</f>
        <v>0.5</v>
      </c>
    </row>
    <row r="5" spans="1:9">
      <c r="A5">
        <v>1</v>
      </c>
      <c r="B5" s="1">
        <v>23.1</v>
      </c>
      <c r="C5" s="1">
        <f t="shared" si="0"/>
        <v>1.1000000000000014</v>
      </c>
      <c r="D5" s="1">
        <f>B5-($G$22 * A5*A5*A5 +$G$23 * A5 *A5 + $G$24 *A5+$G$25)</f>
        <v>21.90970072239422</v>
      </c>
    </row>
    <row r="6" spans="1:9">
      <c r="A6">
        <v>2</v>
      </c>
      <c r="B6" s="1">
        <v>23.7</v>
      </c>
      <c r="C6" s="1">
        <f t="shared" si="0"/>
        <v>1.6999999999999993</v>
      </c>
      <c r="D6" s="1">
        <f t="shared" ref="D6:D21" si="1">B6-($G$22 * A6*A6*A6 +$G$23 * A6 *A6 + $G$24 *A6+$G$25)</f>
        <v>21.99047987616099</v>
      </c>
    </row>
    <row r="7" spans="1:9">
      <c r="A7">
        <v>3</v>
      </c>
      <c r="B7" s="1">
        <v>24.3</v>
      </c>
      <c r="C7" s="1">
        <f t="shared" si="0"/>
        <v>2.3000000000000007</v>
      </c>
      <c r="D7" s="1">
        <f t="shared" si="1"/>
        <v>22.158126934984519</v>
      </c>
    </row>
    <row r="8" spans="1:9">
      <c r="A8">
        <v>4</v>
      </c>
      <c r="B8" s="1">
        <v>24.6</v>
      </c>
      <c r="C8" s="1">
        <f t="shared" si="0"/>
        <v>2.6000000000000014</v>
      </c>
      <c r="D8" s="1">
        <f t="shared" si="1"/>
        <v>22.103431372549018</v>
      </c>
    </row>
    <row r="9" spans="1:9">
      <c r="A9">
        <v>5</v>
      </c>
      <c r="B9" s="1">
        <v>24.6</v>
      </c>
      <c r="C9" s="1">
        <f t="shared" si="0"/>
        <v>2.6000000000000014</v>
      </c>
      <c r="D9" s="1">
        <f t="shared" si="1"/>
        <v>21.817182662538698</v>
      </c>
    </row>
    <row r="10" spans="1:9">
      <c r="A10">
        <v>6</v>
      </c>
      <c r="B10" s="1">
        <v>25</v>
      </c>
      <c r="C10" s="1">
        <f t="shared" si="0"/>
        <v>3</v>
      </c>
      <c r="D10" s="1">
        <f t="shared" si="1"/>
        <v>21.99017027863777</v>
      </c>
    </row>
    <row r="11" spans="1:9">
      <c r="A11">
        <v>7</v>
      </c>
      <c r="B11" s="1">
        <v>25.3</v>
      </c>
      <c r="C11" s="1">
        <f t="shared" si="0"/>
        <v>3.3000000000000007</v>
      </c>
      <c r="D11" s="1">
        <f t="shared" si="1"/>
        <v>22.113183694530441</v>
      </c>
    </row>
    <row r="12" spans="1:9">
      <c r="A12">
        <v>8</v>
      </c>
      <c r="B12" s="1">
        <v>25.4</v>
      </c>
      <c r="C12" s="1">
        <f t="shared" si="0"/>
        <v>3.3999999999999986</v>
      </c>
      <c r="D12" s="1">
        <f t="shared" si="1"/>
        <v>22.077012383900925</v>
      </c>
    </row>
    <row r="13" spans="1:9">
      <c r="A13">
        <v>9</v>
      </c>
      <c r="B13" s="1">
        <v>25.4</v>
      </c>
      <c r="C13" s="1">
        <f t="shared" si="0"/>
        <v>3.3999999999999986</v>
      </c>
      <c r="D13" s="1">
        <f t="shared" si="1"/>
        <v>21.972445820433435</v>
      </c>
    </row>
    <row r="14" spans="1:9">
      <c r="A14">
        <v>10</v>
      </c>
      <c r="B14" s="1">
        <v>25.3</v>
      </c>
      <c r="C14" s="1">
        <f t="shared" si="0"/>
        <v>3.3000000000000007</v>
      </c>
      <c r="D14" s="1">
        <f t="shared" si="1"/>
        <v>21.790273477812178</v>
      </c>
    </row>
    <row r="15" spans="1:9">
      <c r="A15">
        <v>11</v>
      </c>
      <c r="B15" s="1">
        <v>25.5</v>
      </c>
      <c r="C15" s="1">
        <f t="shared" si="0"/>
        <v>3.5</v>
      </c>
      <c r="D15" s="1">
        <f t="shared" si="1"/>
        <v>21.921284829721362</v>
      </c>
    </row>
    <row r="16" spans="1:9">
      <c r="A16">
        <v>12</v>
      </c>
      <c r="B16" s="1">
        <v>25.6</v>
      </c>
      <c r="C16" s="1">
        <f t="shared" si="0"/>
        <v>3.6000000000000014</v>
      </c>
      <c r="D16" s="1">
        <f t="shared" si="1"/>
        <v>21.956269349845201</v>
      </c>
    </row>
    <row r="17" spans="1:17">
      <c r="A17">
        <v>13</v>
      </c>
      <c r="B17" s="1">
        <v>25.8</v>
      </c>
      <c r="C17" s="1">
        <f t="shared" si="0"/>
        <v>3.8000000000000007</v>
      </c>
      <c r="D17" s="1">
        <f t="shared" si="1"/>
        <v>22.086016511867903</v>
      </c>
    </row>
    <row r="18" spans="1:17">
      <c r="A18">
        <v>14</v>
      </c>
      <c r="B18" s="1">
        <v>25.9</v>
      </c>
      <c r="C18" s="1">
        <f t="shared" si="0"/>
        <v>3.8999999999999986</v>
      </c>
      <c r="D18" s="1">
        <f t="shared" si="1"/>
        <v>22.101315789473681</v>
      </c>
    </row>
    <row r="19" spans="1:17">
      <c r="A19">
        <v>15</v>
      </c>
      <c r="B19" s="1">
        <v>26</v>
      </c>
      <c r="C19" s="1">
        <f t="shared" si="0"/>
        <v>4</v>
      </c>
      <c r="D19" s="1">
        <f t="shared" si="1"/>
        <v>22.092956656346747</v>
      </c>
    </row>
    <row r="20" spans="1:17">
      <c r="A20">
        <v>16</v>
      </c>
      <c r="B20" s="1">
        <v>26.1</v>
      </c>
      <c r="C20" s="1">
        <f t="shared" si="0"/>
        <v>4.1000000000000014</v>
      </c>
      <c r="D20" s="1">
        <f t="shared" si="1"/>
        <v>22.051728586171308</v>
      </c>
    </row>
    <row r="21" spans="1:17">
      <c r="A21">
        <v>17</v>
      </c>
      <c r="B21" s="1">
        <v>26.1</v>
      </c>
      <c r="C21" s="1">
        <f t="shared" si="0"/>
        <v>4.1000000000000014</v>
      </c>
      <c r="D21" s="1">
        <f t="shared" si="1"/>
        <v>21.868421052631579</v>
      </c>
    </row>
    <row r="22" spans="1:17">
      <c r="F22" t="s">
        <v>14</v>
      </c>
      <c r="G22">
        <f>INDEX(LINEST(y,x^{1,2,3}),1)</f>
        <v>1.5350877192982482E-3</v>
      </c>
    </row>
    <row r="23" spans="1:17">
      <c r="C23" s="1" t="s">
        <v>8</v>
      </c>
      <c r="F23" t="s">
        <v>15</v>
      </c>
      <c r="G23">
        <f>INDEX(LINEST(y,x^{1,2,3}),1,2)</f>
        <v>-5.2644478844169305E-2</v>
      </c>
    </row>
    <row r="24" spans="1:17">
      <c r="C24" s="1" t="s">
        <v>11</v>
      </c>
      <c r="F24" t="s">
        <v>16</v>
      </c>
      <c r="G24">
        <f>INDEX(LINEST(y,x^{1,2,3}),1,3)</f>
        <v>0.66640866873065052</v>
      </c>
    </row>
    <row r="25" spans="1:17">
      <c r="F25" t="s">
        <v>17</v>
      </c>
      <c r="G25">
        <f>INDEX(LINEST(y,x^{1,2,3}),1,4)</f>
        <v>0.57500000000000062</v>
      </c>
    </row>
    <row r="27" spans="1:17">
      <c r="B27" s="1" t="s">
        <v>6</v>
      </c>
    </row>
    <row r="28" spans="1:17">
      <c r="A28" s="3" t="s">
        <v>0</v>
      </c>
      <c r="B28" s="4" t="s">
        <v>1</v>
      </c>
      <c r="C28" s="4" t="s">
        <v>7</v>
      </c>
      <c r="D28" s="4" t="s">
        <v>3</v>
      </c>
      <c r="E28" s="3"/>
      <c r="F28" s="3" t="s">
        <v>2</v>
      </c>
      <c r="H28" t="s">
        <v>9</v>
      </c>
      <c r="M28" t="s">
        <v>25</v>
      </c>
      <c r="N28" s="3" t="s">
        <v>2</v>
      </c>
      <c r="O28" s="4" t="s">
        <v>1</v>
      </c>
      <c r="P28" s="3" t="s">
        <v>2</v>
      </c>
      <c r="Q28" s="3" t="s">
        <v>1</v>
      </c>
    </row>
    <row r="29" spans="1:17">
      <c r="A29">
        <v>0</v>
      </c>
      <c r="B29" s="1">
        <v>22.4</v>
      </c>
      <c r="C29" s="1">
        <f t="shared" ref="C29:C48" si="2">B29-$F$29</f>
        <v>0.39999999999999858</v>
      </c>
      <c r="D29" s="1">
        <f>B29-(($C$31-$C$29)*A29+$C$29)</f>
        <v>22</v>
      </c>
      <c r="F29">
        <v>22</v>
      </c>
      <c r="H29" t="s">
        <v>18</v>
      </c>
      <c r="I29" s="2">
        <f>C31-C29</f>
        <v>0.60000000000000142</v>
      </c>
      <c r="N29">
        <v>22</v>
      </c>
      <c r="O29" s="1">
        <v>22.7</v>
      </c>
      <c r="P29">
        <v>21.5</v>
      </c>
      <c r="Q29" s="1">
        <v>21.8</v>
      </c>
    </row>
    <row r="30" spans="1:17">
      <c r="A30">
        <f>13/60</f>
        <v>0.21666666666666667</v>
      </c>
      <c r="B30" s="1">
        <v>22.5</v>
      </c>
      <c r="C30" s="1">
        <f t="shared" si="2"/>
        <v>0.5</v>
      </c>
      <c r="D30" s="1">
        <f>B30-(($C$31-$C$29)*A30+$C$29)</f>
        <v>21.970000000000002</v>
      </c>
      <c r="E30" s="1"/>
      <c r="H30" t="s">
        <v>23</v>
      </c>
      <c r="I30" s="2">
        <f>C29</f>
        <v>0.39999999999999858</v>
      </c>
      <c r="O30" s="1">
        <v>22.8</v>
      </c>
      <c r="Q30" s="1">
        <v>21.9</v>
      </c>
    </row>
    <row r="31" spans="1:17">
      <c r="A31">
        <v>1</v>
      </c>
      <c r="B31" s="1">
        <v>23</v>
      </c>
      <c r="C31" s="1">
        <f t="shared" si="2"/>
        <v>1</v>
      </c>
      <c r="D31" s="1">
        <f xml:space="preserve"> B31- ($G$48*A31*A31*A31 +$G$49*A31*A31 + $G$50*A31+$G$51)</f>
        <v>22.069453044375649</v>
      </c>
      <c r="E31" s="1"/>
      <c r="O31" s="1">
        <v>23.3</v>
      </c>
      <c r="Q31" s="1">
        <v>22.5</v>
      </c>
    </row>
    <row r="32" spans="1:17">
      <c r="A32">
        <v>2</v>
      </c>
      <c r="B32" s="1">
        <v>24.2</v>
      </c>
      <c r="C32" s="1">
        <f t="shared" si="2"/>
        <v>2.1999999999999993</v>
      </c>
      <c r="D32" s="1">
        <f t="shared" ref="D32:D48" si="3" xml:space="preserve"> B32- ($G$48*A32*A32*A32 +$G$49*A32*A32 + $G$50*A32+$G$51)</f>
        <v>21.929953560371519</v>
      </c>
      <c r="E32" s="1"/>
      <c r="O32" s="1">
        <v>24.5</v>
      </c>
      <c r="Q32" s="1">
        <v>23.7</v>
      </c>
    </row>
    <row r="33" spans="1:17">
      <c r="A33">
        <v>3</v>
      </c>
      <c r="B33" s="1">
        <v>25.4</v>
      </c>
      <c r="C33" s="1">
        <f t="shared" si="2"/>
        <v>3.3999999999999986</v>
      </c>
      <c r="D33" s="1">
        <f t="shared" si="3"/>
        <v>21.968782249742002</v>
      </c>
      <c r="E33" s="1"/>
      <c r="O33" s="1">
        <v>25.8</v>
      </c>
      <c r="Q33" s="1">
        <v>24.9</v>
      </c>
    </row>
    <row r="34" spans="1:17">
      <c r="A34">
        <v>4</v>
      </c>
      <c r="B34" s="1">
        <v>26.4</v>
      </c>
      <c r="C34" s="1">
        <f t="shared" si="2"/>
        <v>4.3999999999999986</v>
      </c>
      <c r="D34" s="1">
        <f t="shared" si="3"/>
        <v>21.971749226006192</v>
      </c>
      <c r="E34" s="1"/>
      <c r="O34" s="1">
        <v>26.9</v>
      </c>
      <c r="Q34" s="1">
        <v>25.9</v>
      </c>
    </row>
    <row r="35" spans="1:17">
      <c r="A35">
        <v>5</v>
      </c>
      <c r="B35" s="1">
        <v>27.3</v>
      </c>
      <c r="C35" s="1">
        <f t="shared" si="2"/>
        <v>5.3000000000000007</v>
      </c>
      <c r="D35" s="1">
        <f t="shared" si="3"/>
        <v>22.024664602683181</v>
      </c>
      <c r="E35" s="1"/>
      <c r="O35" s="1">
        <v>27.8</v>
      </c>
      <c r="Q35" s="1">
        <v>26.8</v>
      </c>
    </row>
    <row r="36" spans="1:17">
      <c r="A36">
        <v>6</v>
      </c>
      <c r="B36" s="1">
        <v>28</v>
      </c>
      <c r="C36" s="1">
        <f t="shared" si="2"/>
        <v>6</v>
      </c>
      <c r="D36" s="1">
        <f t="shared" si="3"/>
        <v>22.013338493292053</v>
      </c>
      <c r="E36" s="1"/>
      <c r="O36" s="1">
        <v>28.4</v>
      </c>
      <c r="Q36" s="1">
        <v>27.6</v>
      </c>
    </row>
    <row r="37" spans="1:17">
      <c r="A37">
        <v>7</v>
      </c>
      <c r="B37" s="1">
        <v>28.6</v>
      </c>
      <c r="C37" s="1">
        <f t="shared" si="2"/>
        <v>6.6000000000000014</v>
      </c>
      <c r="D37" s="1">
        <f t="shared" si="3"/>
        <v>22.023581011351908</v>
      </c>
      <c r="E37" s="1"/>
      <c r="O37" s="1">
        <v>29</v>
      </c>
      <c r="Q37" s="1">
        <v>28.1</v>
      </c>
    </row>
    <row r="38" spans="1:17">
      <c r="A38">
        <v>8</v>
      </c>
      <c r="B38" s="1">
        <v>29.1</v>
      </c>
      <c r="C38" s="1">
        <f t="shared" si="2"/>
        <v>7.1000000000000014</v>
      </c>
      <c r="D38" s="1">
        <f t="shared" si="3"/>
        <v>22.041202270381838</v>
      </c>
      <c r="E38" s="1"/>
      <c r="O38" s="1">
        <v>29.4</v>
      </c>
      <c r="Q38" s="1">
        <v>28.6</v>
      </c>
    </row>
    <row r="39" spans="1:17">
      <c r="A39">
        <v>9</v>
      </c>
      <c r="B39" s="1">
        <v>29.4</v>
      </c>
      <c r="C39" s="1">
        <f t="shared" si="2"/>
        <v>7.3999999999999986</v>
      </c>
      <c r="D39" s="1">
        <f t="shared" si="3"/>
        <v>21.952012383900929</v>
      </c>
      <c r="E39" s="1"/>
      <c r="O39" s="1">
        <v>29.7</v>
      </c>
      <c r="Q39" s="1">
        <v>28.9</v>
      </c>
    </row>
    <row r="40" spans="1:17">
      <c r="A40">
        <v>10</v>
      </c>
      <c r="B40" s="1">
        <v>29.8</v>
      </c>
      <c r="C40" s="1">
        <f t="shared" si="2"/>
        <v>7.8000000000000007</v>
      </c>
      <c r="D40" s="1">
        <f t="shared" si="3"/>
        <v>22.041821465428278</v>
      </c>
      <c r="E40" s="1"/>
      <c r="O40" s="1">
        <v>29.9</v>
      </c>
      <c r="Q40" s="1">
        <v>29.1</v>
      </c>
    </row>
    <row r="41" spans="1:17">
      <c r="A41">
        <v>11</v>
      </c>
      <c r="B41" s="1">
        <v>30</v>
      </c>
      <c r="C41" s="1">
        <f t="shared" si="2"/>
        <v>8</v>
      </c>
      <c r="D41" s="1">
        <f t="shared" si="3"/>
        <v>21.996439628482971</v>
      </c>
      <c r="E41" s="1"/>
      <c r="O41" s="1">
        <v>30.2</v>
      </c>
      <c r="Q41" s="1">
        <v>29.4</v>
      </c>
    </row>
    <row r="42" spans="1:17">
      <c r="A42">
        <v>12</v>
      </c>
      <c r="B42" s="1">
        <v>30.2</v>
      </c>
      <c r="C42" s="1">
        <f t="shared" si="2"/>
        <v>8.1999999999999993</v>
      </c>
      <c r="D42" s="1">
        <f t="shared" si="3"/>
        <v>22.001676986584101</v>
      </c>
      <c r="E42" s="1"/>
      <c r="O42" s="1">
        <v>30.4</v>
      </c>
      <c r="Q42" s="1">
        <v>29.3</v>
      </c>
    </row>
    <row r="43" spans="1:17">
      <c r="A43">
        <v>13</v>
      </c>
      <c r="B43" s="1">
        <v>30.3</v>
      </c>
      <c r="C43" s="1">
        <f t="shared" si="2"/>
        <v>8.3000000000000007</v>
      </c>
      <c r="D43" s="1">
        <f t="shared" si="3"/>
        <v>21.943343653250771</v>
      </c>
      <c r="E43" s="1"/>
      <c r="O43" s="1">
        <v>30.4</v>
      </c>
      <c r="Q43" s="1">
        <v>29.4</v>
      </c>
    </row>
    <row r="44" spans="1:17">
      <c r="A44">
        <v>14</v>
      </c>
      <c r="B44" s="1">
        <v>30.5</v>
      </c>
      <c r="C44" s="1">
        <f t="shared" si="2"/>
        <v>8.5</v>
      </c>
      <c r="D44" s="1">
        <f t="shared" si="3"/>
        <v>22.00724974200206</v>
      </c>
      <c r="E44" s="1"/>
      <c r="O44" s="1">
        <v>30.4</v>
      </c>
      <c r="Q44" s="1">
        <v>29.4</v>
      </c>
    </row>
    <row r="45" spans="1:17">
      <c r="A45">
        <v>15</v>
      </c>
      <c r="B45" s="1">
        <v>30.6</v>
      </c>
      <c r="C45" s="1">
        <f t="shared" si="2"/>
        <v>8.6000000000000014</v>
      </c>
      <c r="D45" s="1">
        <f t="shared" si="3"/>
        <v>21.979205366357071</v>
      </c>
      <c r="E45" s="1"/>
      <c r="O45" s="1">
        <v>30.5</v>
      </c>
      <c r="Q45" s="1">
        <v>29.4</v>
      </c>
    </row>
    <row r="46" spans="1:17">
      <c r="A46">
        <v>16</v>
      </c>
      <c r="B46" s="1">
        <v>30.8</v>
      </c>
      <c r="C46" s="1">
        <f t="shared" si="2"/>
        <v>8.8000000000000007</v>
      </c>
      <c r="D46" s="1">
        <f t="shared" si="3"/>
        <v>22.045020639834881</v>
      </c>
      <c r="E46" s="1"/>
      <c r="O46" s="1">
        <v>30.6</v>
      </c>
      <c r="Q46" s="1">
        <v>29.5</v>
      </c>
    </row>
    <row r="47" spans="1:17">
      <c r="A47">
        <v>17</v>
      </c>
      <c r="B47" s="1">
        <v>30.9</v>
      </c>
      <c r="C47" s="1">
        <f t="shared" si="2"/>
        <v>8.8999999999999986</v>
      </c>
      <c r="D47" s="1">
        <f t="shared" si="3"/>
        <v>21.990505675954591</v>
      </c>
      <c r="E47" s="1"/>
      <c r="O47" s="1">
        <v>30.6</v>
      </c>
      <c r="Q47" s="1">
        <v>29.6</v>
      </c>
    </row>
    <row r="48" spans="1:17">
      <c r="F48" t="s">
        <v>20</v>
      </c>
      <c r="G48">
        <f>INDEX(LINEST(w,v^{1,2,3}),1)</f>
        <v>2.3649810801513577E-3</v>
      </c>
    </row>
    <row r="49" spans="3:7">
      <c r="C49" s="1" t="s">
        <v>8</v>
      </c>
      <c r="F49" t="s">
        <v>21</v>
      </c>
      <c r="G49">
        <f>INDEX(LINEST(w,v^{1,2,3}),1,2)</f>
        <v>-0.10335397316821468</v>
      </c>
    </row>
    <row r="50" spans="3:7">
      <c r="C50" s="1" t="s">
        <v>10</v>
      </c>
      <c r="F50" t="s">
        <v>19</v>
      </c>
      <c r="G50">
        <f>INDEX(LINEST(w,v^{1,2,3}),1,3)</f>
        <v>1.6330065359477133</v>
      </c>
    </row>
    <row r="51" spans="3:7">
      <c r="F51" t="s">
        <v>22</v>
      </c>
      <c r="G51">
        <f>INDEX(LINEST(w,v^{1,2,3}),1,4)</f>
        <v>-0.60147058823529775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v</vt:lpstr>
      <vt:lpstr>w</vt:lpstr>
      <vt:lpstr>x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2018-09-27T08:05:51Z</dcterms:created>
  <dcterms:modified xsi:type="dcterms:W3CDTF">2018-10-09T07:30:19Z</dcterms:modified>
</cp:coreProperties>
</file>