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7635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Sheet1!$A$1:$S$39</definedName>
  </definedNames>
  <calcPr calcId="145621"/>
</workbook>
</file>

<file path=xl/calcChain.xml><?xml version="1.0" encoding="utf-8"?>
<calcChain xmlns="http://schemas.openxmlformats.org/spreadsheetml/2006/main">
  <c r="Q11" i="1" l="1"/>
  <c r="E11" i="1"/>
  <c r="G11" i="1"/>
  <c r="E12" i="1" s="1"/>
  <c r="E4" i="1"/>
  <c r="H19" i="1"/>
  <c r="F37" i="1" l="1"/>
  <c r="M23" i="1"/>
  <c r="E35" i="1"/>
  <c r="M22" i="1"/>
  <c r="F19" i="1"/>
  <c r="M17" i="1"/>
  <c r="M4" i="1"/>
  <c r="J34" i="1"/>
  <c r="F34" i="1"/>
  <c r="F33" i="1"/>
  <c r="H37" i="1" l="1"/>
  <c r="L14" i="1" l="1"/>
  <c r="B14" i="1"/>
  <c r="H15" i="1"/>
  <c r="F15" i="1"/>
  <c r="F30" i="1"/>
  <c r="F29" i="1"/>
  <c r="M26" i="1"/>
  <c r="K26" i="1"/>
  <c r="I26" i="1"/>
  <c r="F28" i="1"/>
  <c r="F27" i="1"/>
  <c r="M25" i="1"/>
  <c r="K25" i="1"/>
  <c r="I25" i="1"/>
  <c r="J15" i="1" l="1"/>
  <c r="I22" i="1"/>
  <c r="I17" i="1"/>
  <c r="J14" i="1"/>
  <c r="H14" i="1"/>
  <c r="F14" i="1"/>
  <c r="D14" i="1"/>
  <c r="O10" i="1"/>
  <c r="E21" i="1" s="1"/>
  <c r="M10" i="1"/>
  <c r="I9" i="1"/>
  <c r="C21" i="1"/>
  <c r="O14" i="1" l="1"/>
  <c r="G21" i="1"/>
  <c r="D15" i="1" l="1"/>
  <c r="K15" i="1" s="1"/>
  <c r="J19" i="1"/>
  <c r="H34" i="1"/>
  <c r="O34" i="1" s="1"/>
  <c r="J37" i="1" s="1"/>
  <c r="O37" i="1" s="1"/>
  <c r="I23" i="1"/>
  <c r="K17" i="1"/>
  <c r="O17" i="1" s="1"/>
  <c r="L19" i="1" s="1"/>
  <c r="O19" i="1" l="1"/>
  <c r="Q20" i="1" s="1"/>
  <c r="G35" i="1"/>
  <c r="L35" i="1" s="1"/>
  <c r="O35" i="1" s="1"/>
  <c r="Q36" i="1" s="1"/>
  <c r="K22" i="1"/>
  <c r="O22" i="1" s="1"/>
  <c r="D28" i="1" s="1"/>
  <c r="H28" i="1" s="1"/>
  <c r="O28" i="1" s="1"/>
  <c r="K23" i="1"/>
  <c r="O23" i="1" s="1"/>
  <c r="D30" i="1" l="1"/>
  <c r="H30" i="1" s="1"/>
  <c r="O30" i="1" s="1"/>
  <c r="O24" i="1"/>
  <c r="G26" i="1" l="1"/>
  <c r="O26" i="1" s="1"/>
  <c r="D29" i="1" s="1"/>
  <c r="H29" i="1" s="1"/>
  <c r="O29" i="1" s="1"/>
  <c r="G25" i="1"/>
  <c r="O25" i="1" s="1"/>
  <c r="D27" i="1" s="1"/>
  <c r="H27" i="1" s="1"/>
  <c r="O27" i="1" s="1"/>
</calcChain>
</file>

<file path=xl/sharedStrings.xml><?xml version="1.0" encoding="utf-8"?>
<sst xmlns="http://schemas.openxmlformats.org/spreadsheetml/2006/main" count="158" uniqueCount="85">
  <si>
    <t>DRILL CHARGER CIRCUIT ANALYSIS FOR REPAIR</t>
  </si>
  <si>
    <t>+</t>
  </si>
  <si>
    <t>Ω</t>
  </si>
  <si>
    <t>_</t>
  </si>
  <si>
    <t>(From TRANSFORMER/Adaptor)</t>
  </si>
  <si>
    <t>INPUT volts DC</t>
  </si>
  <si>
    <t xml:space="preserve">Rectifier Diode </t>
  </si>
  <si>
    <t>A</t>
  </si>
  <si>
    <t>B</t>
  </si>
  <si>
    <t>C</t>
  </si>
  <si>
    <t>D</t>
  </si>
  <si>
    <t>E</t>
  </si>
  <si>
    <t>F</t>
  </si>
  <si>
    <t>volts</t>
  </si>
  <si>
    <t>Resistance C to E =</t>
  </si>
  <si>
    <t>=</t>
  </si>
  <si>
    <t>R =</t>
  </si>
  <si>
    <t>r =</t>
  </si>
  <si>
    <t>Rect. Diode=</t>
  </si>
  <si>
    <t>LED =</t>
  </si>
  <si>
    <r>
      <t>V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</si>
  <si>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out</t>
    </r>
    <r>
      <rPr>
        <sz val="11"/>
        <color theme="1"/>
        <rFont val="Calibri"/>
        <family val="2"/>
        <scheme val="minor"/>
      </rPr>
      <t xml:space="preserve"> =</t>
    </r>
  </si>
  <si>
    <r>
      <t>Equivalent Resistance of R, r and LED = R</t>
    </r>
    <r>
      <rPr>
        <vertAlign val="subscript"/>
        <sz val="11"/>
        <color theme="1"/>
        <rFont val="Calibri"/>
        <family val="2"/>
        <scheme val="minor"/>
      </rPr>
      <t>e</t>
    </r>
  </si>
  <si>
    <t xml:space="preserve">where </t>
  </si>
  <si>
    <t>1/R</t>
  </si>
  <si>
    <r>
      <t>1/R</t>
    </r>
    <r>
      <rPr>
        <vertAlign val="subscript"/>
        <sz val="11"/>
        <color theme="1"/>
        <rFont val="Calibri"/>
        <family val="2"/>
        <scheme val="minor"/>
      </rPr>
      <t xml:space="preserve">e  </t>
    </r>
    <r>
      <rPr>
        <sz val="11"/>
        <color theme="1"/>
        <rFont val="Calibri"/>
        <family val="2"/>
        <scheme val="minor"/>
      </rPr>
      <t xml:space="preserve">= </t>
    </r>
  </si>
  <si>
    <r>
      <t>Therefore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</si>
  <si>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</t>
    </r>
  </si>
  <si>
    <t>*  (</t>
  </si>
  <si>
    <t>)   /       (</t>
  </si>
  <si>
    <t>Ohms</t>
  </si>
  <si>
    <t>)            =</t>
  </si>
  <si>
    <t>)  *</t>
  </si>
  <si>
    <t xml:space="preserve">               /</t>
  </si>
  <si>
    <t>)    *</t>
  </si>
  <si>
    <t xml:space="preserve">           (</t>
  </si>
  <si>
    <t>/</t>
  </si>
  <si>
    <r>
      <t>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 xml:space="preserve"> / (R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 xml:space="preserve"> + r) * V</t>
    </r>
    <r>
      <rPr>
        <vertAlign val="subscript"/>
        <sz val="11"/>
        <color theme="1"/>
        <rFont val="Calibri"/>
        <family val="2"/>
        <scheme val="minor"/>
      </rPr>
      <t>CE</t>
    </r>
  </si>
  <si>
    <r>
      <t>Voltage drop  A to B      V</t>
    </r>
    <r>
      <rPr>
        <vertAlign val="subscript"/>
        <sz val="11"/>
        <color theme="1"/>
        <rFont val="Calibri"/>
        <family val="2"/>
        <scheme val="minor"/>
      </rPr>
      <t xml:space="preserve">AB </t>
    </r>
    <r>
      <rPr>
        <sz val="11"/>
        <color theme="1"/>
        <rFont val="Calibri"/>
        <family val="2"/>
        <scheme val="minor"/>
      </rPr>
      <t xml:space="preserve">=           </t>
    </r>
  </si>
  <si>
    <r>
      <t>Voltage drop  B to F V</t>
    </r>
    <r>
      <rPr>
        <vertAlign val="subscript"/>
        <sz val="11"/>
        <color theme="1"/>
        <rFont val="Calibri"/>
        <family val="2"/>
        <scheme val="minor"/>
      </rPr>
      <t>BF</t>
    </r>
    <r>
      <rPr>
        <sz val="11"/>
        <color theme="1"/>
        <rFont val="Calibri"/>
        <family val="2"/>
        <scheme val="minor"/>
      </rPr>
      <t xml:space="preserve"> =            </t>
    </r>
  </si>
  <si>
    <r>
      <t>Voltage drop over LED    V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 xml:space="preserve"> = </t>
    </r>
  </si>
  <si>
    <r>
      <t>Voltage drop  C to E     V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       (is the same) </t>
    </r>
  </si>
  <si>
    <t>/     (</t>
  </si>
  <si>
    <t xml:space="preserve">  =</t>
  </si>
  <si>
    <t>*</t>
  </si>
  <si>
    <t xml:space="preserve"> )                =</t>
  </si>
  <si>
    <r>
      <t>1*((r+R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>)+R)/ R(r+R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>)</t>
    </r>
  </si>
  <si>
    <r>
      <t>R(r+R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>)/(r+R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 xml:space="preserve"> +R)</t>
    </r>
  </si>
  <si>
    <r>
      <t>Current in LED =  V</t>
    </r>
    <r>
      <rPr>
        <vertAlign val="subscript"/>
        <sz val="11"/>
        <color theme="1"/>
        <rFont val="Calibri"/>
        <family val="2"/>
        <scheme val="minor"/>
      </rPr>
      <t>DE</t>
    </r>
    <r>
      <rPr>
        <sz val="11"/>
        <color theme="1"/>
        <rFont val="Calibri"/>
        <family val="2"/>
        <scheme val="minor"/>
      </rPr>
      <t>/ R</t>
    </r>
    <r>
      <rPr>
        <vertAlign val="subscript"/>
        <sz val="11"/>
        <color theme="1"/>
        <rFont val="Calibri"/>
        <family val="2"/>
        <scheme val="minor"/>
      </rPr>
      <t>led =</t>
    </r>
  </si>
  <si>
    <t>mA</t>
  </si>
  <si>
    <t>Amps</t>
  </si>
  <si>
    <r>
      <t>+ 1/(r+R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>)</t>
    </r>
  </si>
  <si>
    <r>
      <t>Current in Rect. Diode  V</t>
    </r>
    <r>
      <rPr>
        <vertAlign val="subscript"/>
        <sz val="11"/>
        <color theme="1"/>
        <rFont val="Calibri"/>
        <family val="2"/>
        <scheme val="minor"/>
      </rPr>
      <t>R Diode</t>
    </r>
    <r>
      <rPr>
        <sz val="11"/>
        <color theme="1"/>
        <rFont val="Calibri"/>
        <family val="2"/>
        <scheme val="minor"/>
      </rPr>
      <t>=</t>
    </r>
  </si>
  <si>
    <r>
      <t>Voltage drop over r    V</t>
    </r>
    <r>
      <rPr>
        <vertAlign val="subscript"/>
        <sz val="11"/>
        <color theme="1"/>
        <rFont val="Calibri"/>
        <family val="2"/>
        <scheme val="minor"/>
      </rPr>
      <t xml:space="preserve">CD </t>
    </r>
    <r>
      <rPr>
        <sz val="11"/>
        <color theme="1"/>
        <rFont val="Calibri"/>
        <family val="2"/>
        <scheme val="minor"/>
      </rPr>
      <t xml:space="preserve">= </t>
    </r>
  </si>
  <si>
    <r>
      <t>r/(r+R</t>
    </r>
    <r>
      <rPr>
        <vertAlign val="subscript"/>
        <sz val="11"/>
        <color theme="1"/>
        <rFont val="Calibri"/>
        <family val="2"/>
        <scheme val="minor"/>
      </rPr>
      <t>led</t>
    </r>
    <r>
      <rPr>
        <sz val="11"/>
        <color theme="1"/>
        <rFont val="Calibri"/>
        <family val="2"/>
        <scheme val="minor"/>
      </rPr>
      <t>)* V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=</t>
    </r>
  </si>
  <si>
    <r>
      <t>Current in r = V</t>
    </r>
    <r>
      <rPr>
        <vertAlign val="subscript"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/r =</t>
    </r>
  </si>
  <si>
    <r>
      <t>Current in R = V</t>
    </r>
    <r>
      <rPr>
        <vertAlign val="subscript"/>
        <sz val="11"/>
        <color theme="1"/>
        <rFont val="Calibri"/>
        <family val="2"/>
        <scheme val="minor"/>
      </rPr>
      <t>BF</t>
    </r>
    <r>
      <rPr>
        <sz val="11"/>
        <color theme="1"/>
        <rFont val="Calibri"/>
        <family val="2"/>
        <scheme val="minor"/>
      </rPr>
      <t>/R =</t>
    </r>
  </si>
  <si>
    <r>
      <t>CHECK   1/Re = 1/R+ 1/(r+R</t>
    </r>
    <r>
      <rPr>
        <vertAlign val="subscript"/>
        <sz val="11"/>
        <color theme="1"/>
        <rFont val="Calibri"/>
        <family val="2"/>
        <scheme val="minor"/>
      </rPr>
      <t>led)</t>
    </r>
  </si>
  <si>
    <t>LED</t>
  </si>
  <si>
    <t>Battery</t>
  </si>
  <si>
    <t>CHARGING BATTERY (FULL  CLOSED CIRCUIT)</t>
  </si>
  <si>
    <t>Assumed Battery internal resistance =</t>
  </si>
  <si>
    <r>
      <t>So Total circuit resistance R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R</t>
    </r>
    <r>
      <rPr>
        <vertAlign val="subscript"/>
        <sz val="11"/>
        <color theme="1"/>
        <rFont val="Calibri"/>
        <family val="2"/>
        <scheme val="minor"/>
      </rPr>
      <t>diode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 xml:space="preserve"> =</t>
    </r>
  </si>
  <si>
    <t>-</t>
  </si>
  <si>
    <t>?</t>
  </si>
  <si>
    <r>
      <t>Batt. Res. r</t>
    </r>
    <r>
      <rPr>
        <vertAlign val="subscript"/>
        <sz val="11"/>
        <color theme="1"/>
        <rFont val="Calibri"/>
        <family val="2"/>
        <scheme val="minor"/>
      </rPr>
      <t>batt</t>
    </r>
  </si>
  <si>
    <t>G</t>
  </si>
  <si>
    <t>Total Resistance A to G =</t>
  </si>
  <si>
    <r>
      <t>R</t>
    </r>
    <r>
      <rPr>
        <vertAlign val="subscript"/>
        <sz val="11"/>
        <color theme="1"/>
        <rFont val="Calibri"/>
        <family val="2"/>
        <scheme val="minor"/>
      </rPr>
      <t>Diode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 +r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 xml:space="preserve">    =</t>
    </r>
  </si>
  <si>
    <r>
      <t>Designed Voltage Drop A to F    V</t>
    </r>
    <r>
      <rPr>
        <vertAlign val="subscript"/>
        <sz val="11"/>
        <color theme="1"/>
        <rFont val="Calibri"/>
        <family val="2"/>
        <scheme val="minor"/>
      </rPr>
      <t>AF</t>
    </r>
    <r>
      <rPr>
        <sz val="11"/>
        <color theme="1"/>
        <rFont val="Calibri"/>
        <family val="2"/>
        <scheme val="minor"/>
      </rPr>
      <t xml:space="preserve"> = </t>
    </r>
  </si>
  <si>
    <t>)/</t>
  </si>
  <si>
    <t>Check</t>
  </si>
  <si>
    <t>This Voltage drop should be about 7Volts</t>
  </si>
  <si>
    <r>
      <t>Actual Voltage drop V</t>
    </r>
    <r>
      <rPr>
        <vertAlign val="subscript"/>
        <sz val="11"/>
        <color theme="1"/>
        <rFont val="Calibri"/>
        <family val="2"/>
        <scheme val="minor"/>
      </rPr>
      <t>AF</t>
    </r>
    <r>
      <rPr>
        <sz val="11"/>
        <color theme="1"/>
        <rFont val="Calibri"/>
        <family val="2"/>
        <scheme val="minor"/>
      </rPr>
      <t xml:space="preserve"> = Nett EMF*(R</t>
    </r>
    <r>
      <rPr>
        <vertAlign val="subscript"/>
        <sz val="11"/>
        <color theme="1"/>
        <rFont val="Calibri"/>
        <family val="2"/>
        <scheme val="minor"/>
      </rPr>
      <t>diode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/(R</t>
    </r>
    <r>
      <rPr>
        <vertAlign val="subscript"/>
        <sz val="11"/>
        <color theme="1"/>
        <rFont val="Calibri"/>
        <family val="2"/>
        <scheme val="minor"/>
      </rPr>
      <t>diode</t>
    </r>
    <r>
      <rPr>
        <sz val="11"/>
        <color theme="1"/>
        <rFont val="Calibri"/>
        <family val="2"/>
        <scheme val="minor"/>
      </rPr>
      <t>+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+ 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>) =       (</t>
    </r>
  </si>
  <si>
    <t>Battery EMF</t>
  </si>
  <si>
    <t>Charger Output Voltage</t>
  </si>
  <si>
    <t xml:space="preserve">Transformer output voltage </t>
  </si>
  <si>
    <r>
      <t>Net EMF in the circuit = V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- Emf</t>
    </r>
    <r>
      <rPr>
        <vertAlign val="subscript"/>
        <sz val="11"/>
        <color theme="1"/>
        <rFont val="Calibri"/>
        <family val="2"/>
        <scheme val="minor"/>
      </rPr>
      <t xml:space="preserve">batt   </t>
    </r>
    <r>
      <rPr>
        <sz val="11"/>
        <color theme="1"/>
        <rFont val="Calibri"/>
        <family val="2"/>
        <scheme val="minor"/>
      </rPr>
      <t xml:space="preserve"> =</t>
    </r>
  </si>
  <si>
    <t>*     (</t>
  </si>
  <si>
    <r>
      <t>V</t>
    </r>
    <r>
      <rPr>
        <vertAlign val="subscript"/>
        <sz val="11"/>
        <color theme="1"/>
        <rFont val="Calibri"/>
        <family val="2"/>
        <scheme val="minor"/>
      </rPr>
      <t>net</t>
    </r>
  </si>
  <si>
    <r>
      <t>R</t>
    </r>
    <r>
      <rPr>
        <vertAlign val="subscript"/>
        <sz val="11"/>
        <color theme="1"/>
        <rFont val="Calibri"/>
        <family val="2"/>
        <scheme val="minor"/>
      </rPr>
      <t>.Diode</t>
    </r>
    <r>
      <rPr>
        <sz val="11"/>
        <color theme="1"/>
        <rFont val="Calibri"/>
        <family val="2"/>
        <scheme val="minor"/>
      </rPr>
      <t>/ (R</t>
    </r>
    <r>
      <rPr>
        <vertAlign val="subscript"/>
        <sz val="11"/>
        <color theme="1"/>
        <rFont val="Calibri"/>
        <family val="2"/>
        <scheme val="minor"/>
      </rPr>
      <t>diode +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 xml:space="preserve">e+ 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>) * V</t>
    </r>
    <r>
      <rPr>
        <vertAlign val="subscript"/>
        <sz val="11"/>
        <color theme="1"/>
        <rFont val="Calibri"/>
        <family val="2"/>
        <scheme val="minor"/>
      </rPr>
      <t>net</t>
    </r>
  </si>
  <si>
    <r>
      <t>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/(R</t>
    </r>
    <r>
      <rPr>
        <vertAlign val="subscript"/>
        <sz val="11"/>
        <color theme="1"/>
        <rFont val="Calibri"/>
        <family val="2"/>
        <scheme val="minor"/>
      </rPr>
      <t>diode</t>
    </r>
    <r>
      <rPr>
        <sz val="11"/>
        <color theme="1"/>
        <rFont val="Calibri"/>
        <family val="2"/>
        <scheme val="minor"/>
      </rPr>
      <t xml:space="preserve"> +R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+ 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>) * V</t>
    </r>
    <r>
      <rPr>
        <vertAlign val="subscript"/>
        <sz val="11"/>
        <color theme="1"/>
        <rFont val="Calibri"/>
        <family val="2"/>
        <scheme val="minor"/>
      </rPr>
      <t xml:space="preserve">net </t>
    </r>
    <r>
      <rPr>
        <sz val="11"/>
        <color theme="1"/>
        <rFont val="Calibri"/>
        <family val="2"/>
        <scheme val="minor"/>
      </rPr>
      <t xml:space="preserve">  </t>
    </r>
  </si>
  <si>
    <r>
      <t>Therefore circuit current I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/ R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</si>
  <si>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Voltage drop over battery  V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net</t>
    </r>
    <r>
      <rPr>
        <sz val="11"/>
        <color theme="1"/>
        <rFont val="Calibri"/>
        <family val="2"/>
        <scheme val="minor"/>
      </rPr>
      <t xml:space="preserve"> * R</t>
    </r>
    <r>
      <rPr>
        <vertAlign val="subscript"/>
        <sz val="11"/>
        <color theme="1"/>
        <rFont val="Calibri"/>
        <family val="2"/>
        <scheme val="minor"/>
      </rPr>
      <t>batt</t>
    </r>
    <r>
      <rPr>
        <sz val="11"/>
        <color theme="1"/>
        <rFont val="Calibri"/>
        <family val="2"/>
        <scheme val="minor"/>
      </rPr>
      <t>/R</t>
    </r>
    <r>
      <rPr>
        <vertAlign val="subscript"/>
        <sz val="11"/>
        <color theme="1"/>
        <rFont val="Calibri"/>
        <family val="2"/>
        <scheme val="minor"/>
      </rPr>
      <t>c  =</t>
    </r>
  </si>
  <si>
    <t>Check charging CURRENT for charging condition- Should be &lt;400mA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</si>
</sst>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lef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 vertical="top"/>
    </xf>
    <xf numFmtId="0" fontId="5" fillId="0" borderId="0" xfId="0" applyFont="1" applyFill="1"/>
    <xf numFmtId="0" fontId="0" fillId="0" borderId="0" xfId="0" applyFill="1" applyAlignment="1">
      <alignment horizontal="right"/>
    </xf>
    <xf numFmtId="1" fontId="0" fillId="0" borderId="0" xfId="0" applyNumberFormat="1"/>
    <xf numFmtId="0" fontId="0" fillId="3" borderId="0" xfId="0" applyFill="1" applyAlignment="1">
      <alignment horizontal="lef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4" borderId="0" xfId="0" applyFill="1"/>
    <xf numFmtId="165" fontId="0" fillId="4" borderId="0" xfId="0" applyNumberFormat="1" applyFill="1"/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quotePrefix="1" applyFill="1" applyAlignment="1">
      <alignment horizontal="right"/>
    </xf>
    <xf numFmtId="164" fontId="0" fillId="4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0" fillId="0" borderId="0" xfId="0" quotePrefix="1" applyFill="1" applyAlignment="1">
      <alignment horizontal="center"/>
    </xf>
    <xf numFmtId="0" fontId="3" fillId="0" borderId="0" xfId="0" quotePrefix="1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0" fillId="0" borderId="0" xfId="0" quotePrefix="1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0" xfId="0" applyFont="1" applyFill="1"/>
    <xf numFmtId="0" fontId="0" fillId="0" borderId="0" xfId="0" quotePrefix="1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quotePrefix="1" applyFont="1" applyAlignment="1">
      <alignment horizontal="center"/>
    </xf>
    <xf numFmtId="2" fontId="0" fillId="0" borderId="0" xfId="0" applyNumberFormat="1" applyFill="1"/>
    <xf numFmtId="165" fontId="0" fillId="0" borderId="0" xfId="0" applyNumberFormat="1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quotePrefix="1" applyFont="1" applyAlignment="1">
      <alignment horizontal="center" vertical="top"/>
    </xf>
    <xf numFmtId="2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4</xdr:row>
      <xdr:rowOff>57150</xdr:rowOff>
    </xdr:from>
    <xdr:to>
      <xdr:col>14</xdr:col>
      <xdr:colOff>123825</xdr:colOff>
      <xdr:row>5</xdr:row>
      <xdr:rowOff>85725</xdr:rowOff>
    </xdr:to>
    <xdr:sp macro="" textlink="">
      <xdr:nvSpPr>
        <xdr:cNvPr id="23" name="TextBox 22"/>
        <xdr:cNvSpPr txBox="1"/>
      </xdr:nvSpPr>
      <xdr:spPr>
        <a:xfrm>
          <a:off x="7419975" y="704850"/>
          <a:ext cx="1238250" cy="228600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Resistor  R</a:t>
          </a:r>
        </a:p>
      </xdr:txBody>
    </xdr:sp>
    <xdr:clientData/>
  </xdr:twoCellAnchor>
  <xdr:twoCellAnchor>
    <xdr:from>
      <xdr:col>10</xdr:col>
      <xdr:colOff>66675</xdr:colOff>
      <xdr:row>4</xdr:row>
      <xdr:rowOff>190500</xdr:rowOff>
    </xdr:from>
    <xdr:to>
      <xdr:col>12</xdr:col>
      <xdr:colOff>114300</xdr:colOff>
      <xdr:row>4</xdr:row>
      <xdr:rowOff>190500</xdr:rowOff>
    </xdr:to>
    <xdr:cxnSp macro="">
      <xdr:nvCxnSpPr>
        <xdr:cNvPr id="25" name="Straight Connector 24"/>
        <xdr:cNvCxnSpPr/>
      </xdr:nvCxnSpPr>
      <xdr:spPr>
        <a:xfrm flipH="1">
          <a:off x="6162675" y="838200"/>
          <a:ext cx="126682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7</xdr:row>
      <xdr:rowOff>66674</xdr:rowOff>
    </xdr:from>
    <xdr:to>
      <xdr:col>14</xdr:col>
      <xdr:colOff>104775</xdr:colOff>
      <xdr:row>8</xdr:row>
      <xdr:rowOff>76199</xdr:rowOff>
    </xdr:to>
    <xdr:sp macro="" textlink="">
      <xdr:nvSpPr>
        <xdr:cNvPr id="26" name="TextBox 25"/>
        <xdr:cNvSpPr txBox="1"/>
      </xdr:nvSpPr>
      <xdr:spPr>
        <a:xfrm>
          <a:off x="7410450" y="1295399"/>
          <a:ext cx="1228725" cy="2000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Resistor  r </a:t>
          </a:r>
        </a:p>
      </xdr:txBody>
    </xdr:sp>
    <xdr:clientData/>
  </xdr:twoCellAnchor>
  <xdr:twoCellAnchor>
    <xdr:from>
      <xdr:col>11</xdr:col>
      <xdr:colOff>476249</xdr:colOff>
      <xdr:row>4</xdr:row>
      <xdr:rowOff>171453</xdr:rowOff>
    </xdr:from>
    <xdr:to>
      <xdr:col>12</xdr:col>
      <xdr:colOff>76200</xdr:colOff>
      <xdr:row>7</xdr:row>
      <xdr:rowOff>142875</xdr:rowOff>
    </xdr:to>
    <xdr:cxnSp macro="">
      <xdr:nvCxnSpPr>
        <xdr:cNvPr id="28" name="Elbow Connector 27"/>
        <xdr:cNvCxnSpPr/>
      </xdr:nvCxnSpPr>
      <xdr:spPr>
        <a:xfrm rot="16200000" flipH="1">
          <a:off x="7015164" y="985838"/>
          <a:ext cx="542922" cy="209551"/>
        </a:xfrm>
        <a:prstGeom prst="bentConnector3">
          <a:avLst>
            <a:gd name="adj1" fmla="val 99123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114304</xdr:colOff>
      <xdr:row>4</xdr:row>
      <xdr:rowOff>180975</xdr:rowOff>
    </xdr:from>
    <xdr:to>
      <xdr:col>16</xdr:col>
      <xdr:colOff>600075</xdr:colOff>
      <xdr:row>4</xdr:row>
      <xdr:rowOff>180975</xdr:rowOff>
    </xdr:to>
    <xdr:cxnSp macro="">
      <xdr:nvCxnSpPr>
        <xdr:cNvPr id="33" name="Straight Connector 32"/>
        <xdr:cNvCxnSpPr/>
      </xdr:nvCxnSpPr>
      <xdr:spPr>
        <a:xfrm flipH="1">
          <a:off x="8648704" y="828675"/>
          <a:ext cx="1704971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504826</xdr:colOff>
      <xdr:row>4</xdr:row>
      <xdr:rowOff>66674</xdr:rowOff>
    </xdr:from>
    <xdr:to>
      <xdr:col>10</xdr:col>
      <xdr:colOff>47627</xdr:colOff>
      <xdr:row>5</xdr:row>
      <xdr:rowOff>95248</xdr:rowOff>
    </xdr:to>
    <xdr:sp macro="" textlink="">
      <xdr:nvSpPr>
        <xdr:cNvPr id="35" name="Isosceles Triangle 34"/>
        <xdr:cNvSpPr/>
      </xdr:nvSpPr>
      <xdr:spPr>
        <a:xfrm rot="5400000" flipH="1">
          <a:off x="6067427" y="1019173"/>
          <a:ext cx="228599" cy="15240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57150</xdr:colOff>
      <xdr:row>4</xdr:row>
      <xdr:rowOff>38101</xdr:rowOff>
    </xdr:from>
    <xdr:to>
      <xdr:col>10</xdr:col>
      <xdr:colOff>57150</xdr:colOff>
      <xdr:row>5</xdr:row>
      <xdr:rowOff>171450</xdr:rowOff>
    </xdr:to>
    <xdr:cxnSp macro="">
      <xdr:nvCxnSpPr>
        <xdr:cNvPr id="37" name="Straight Connector 36"/>
        <xdr:cNvCxnSpPr/>
      </xdr:nvCxnSpPr>
      <xdr:spPr>
        <a:xfrm flipV="1">
          <a:off x="6267450" y="952501"/>
          <a:ext cx="0" cy="333374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3</xdr:row>
      <xdr:rowOff>219074</xdr:rowOff>
    </xdr:from>
    <xdr:to>
      <xdr:col>10</xdr:col>
      <xdr:colOff>152400</xdr:colOff>
      <xdr:row>5</xdr:row>
      <xdr:rowOff>171449</xdr:rowOff>
    </xdr:to>
    <xdr:sp macro="" textlink="">
      <xdr:nvSpPr>
        <xdr:cNvPr id="41" name="Oval 40"/>
        <xdr:cNvSpPr/>
      </xdr:nvSpPr>
      <xdr:spPr>
        <a:xfrm>
          <a:off x="6010275" y="904874"/>
          <a:ext cx="35242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600075</xdr:colOff>
      <xdr:row>4</xdr:row>
      <xdr:rowOff>171449</xdr:rowOff>
    </xdr:from>
    <xdr:to>
      <xdr:col>10</xdr:col>
      <xdr:colOff>152400</xdr:colOff>
      <xdr:row>4</xdr:row>
      <xdr:rowOff>171450</xdr:rowOff>
    </xdr:to>
    <xdr:cxnSp macro="">
      <xdr:nvCxnSpPr>
        <xdr:cNvPr id="42" name="Straight Connector 41"/>
        <xdr:cNvCxnSpPr/>
      </xdr:nvCxnSpPr>
      <xdr:spPr>
        <a:xfrm flipH="1">
          <a:off x="5591175" y="1085849"/>
          <a:ext cx="771525" cy="1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485776</xdr:colOff>
      <xdr:row>7</xdr:row>
      <xdr:rowOff>57149</xdr:rowOff>
    </xdr:from>
    <xdr:to>
      <xdr:col>15</xdr:col>
      <xdr:colOff>28577</xdr:colOff>
      <xdr:row>8</xdr:row>
      <xdr:rowOff>85723</xdr:rowOff>
    </xdr:to>
    <xdr:sp macro="" textlink="">
      <xdr:nvSpPr>
        <xdr:cNvPr id="48" name="Isosceles Triangle 47"/>
        <xdr:cNvSpPr/>
      </xdr:nvSpPr>
      <xdr:spPr>
        <a:xfrm rot="5400000" flipH="1">
          <a:off x="5934077" y="742948"/>
          <a:ext cx="228599" cy="15240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57150</xdr:colOff>
      <xdr:row>7</xdr:row>
      <xdr:rowOff>57150</xdr:rowOff>
    </xdr:from>
    <xdr:to>
      <xdr:col>15</xdr:col>
      <xdr:colOff>57150</xdr:colOff>
      <xdr:row>8</xdr:row>
      <xdr:rowOff>95250</xdr:rowOff>
    </xdr:to>
    <xdr:cxnSp macro="">
      <xdr:nvCxnSpPr>
        <xdr:cNvPr id="49" name="Straight Connector 48"/>
        <xdr:cNvCxnSpPr/>
      </xdr:nvCxnSpPr>
      <xdr:spPr>
        <a:xfrm flipV="1">
          <a:off x="6153150" y="704850"/>
          <a:ext cx="0" cy="2381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6</xdr:row>
      <xdr:rowOff>180974</xdr:rowOff>
    </xdr:from>
    <xdr:to>
      <xdr:col>15</xdr:col>
      <xdr:colOff>171450</xdr:colOff>
      <xdr:row>8</xdr:row>
      <xdr:rowOff>171449</xdr:rowOff>
    </xdr:to>
    <xdr:sp macro="" textlink="">
      <xdr:nvSpPr>
        <xdr:cNvPr id="50" name="Oval 49"/>
        <xdr:cNvSpPr/>
      </xdr:nvSpPr>
      <xdr:spPr>
        <a:xfrm>
          <a:off x="5915025" y="638174"/>
          <a:ext cx="352425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104775</xdr:colOff>
      <xdr:row>7</xdr:row>
      <xdr:rowOff>185737</xdr:rowOff>
    </xdr:from>
    <xdr:to>
      <xdr:col>15</xdr:col>
      <xdr:colOff>171450</xdr:colOff>
      <xdr:row>7</xdr:row>
      <xdr:rowOff>195262</xdr:rowOff>
    </xdr:to>
    <xdr:cxnSp macro="">
      <xdr:nvCxnSpPr>
        <xdr:cNvPr id="51" name="Straight Connector 50"/>
        <xdr:cNvCxnSpPr>
          <a:stCxn id="50" idx="6"/>
          <a:endCxn id="26" idx="3"/>
        </xdr:cNvCxnSpPr>
      </xdr:nvCxnSpPr>
      <xdr:spPr>
        <a:xfrm flipH="1" flipV="1">
          <a:off x="8753475" y="1681162"/>
          <a:ext cx="676275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</xdr:row>
      <xdr:rowOff>57150</xdr:rowOff>
    </xdr:from>
    <xdr:to>
      <xdr:col>15</xdr:col>
      <xdr:colOff>200025</xdr:colOff>
      <xdr:row>7</xdr:row>
      <xdr:rowOff>9525</xdr:rowOff>
    </xdr:to>
    <xdr:cxnSp macro="">
      <xdr:nvCxnSpPr>
        <xdr:cNvPr id="54" name="Straight Arrow Connector 53"/>
        <xdr:cNvCxnSpPr/>
      </xdr:nvCxnSpPr>
      <xdr:spPr>
        <a:xfrm flipV="1">
          <a:off x="9191625" y="1095375"/>
          <a:ext cx="152400" cy="1428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6</xdr:row>
      <xdr:rowOff>114300</xdr:rowOff>
    </xdr:from>
    <xdr:to>
      <xdr:col>15</xdr:col>
      <xdr:colOff>295275</xdr:colOff>
      <xdr:row>7</xdr:row>
      <xdr:rowOff>66675</xdr:rowOff>
    </xdr:to>
    <xdr:cxnSp macro="">
      <xdr:nvCxnSpPr>
        <xdr:cNvPr id="57" name="Straight Arrow Connector 56"/>
        <xdr:cNvCxnSpPr/>
      </xdr:nvCxnSpPr>
      <xdr:spPr>
        <a:xfrm flipV="1">
          <a:off x="9286875" y="1152525"/>
          <a:ext cx="152400" cy="1428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4</xdr:row>
      <xdr:rowOff>190503</xdr:rowOff>
    </xdr:from>
    <xdr:to>
      <xdr:col>16</xdr:col>
      <xdr:colOff>0</xdr:colOff>
      <xdr:row>7</xdr:row>
      <xdr:rowOff>176212</xdr:rowOff>
    </xdr:to>
    <xdr:cxnSp macro="">
      <xdr:nvCxnSpPr>
        <xdr:cNvPr id="66" name="Elbow Connector 65"/>
        <xdr:cNvCxnSpPr>
          <a:endCxn id="50" idx="6"/>
        </xdr:cNvCxnSpPr>
      </xdr:nvCxnSpPr>
      <xdr:spPr>
        <a:xfrm rot="5400000">
          <a:off x="9251158" y="902495"/>
          <a:ext cx="566734" cy="438150"/>
        </a:xfrm>
        <a:prstGeom prst="bentConnector2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11</xdr:row>
      <xdr:rowOff>190500</xdr:rowOff>
    </xdr:from>
    <xdr:to>
      <xdr:col>17</xdr:col>
      <xdr:colOff>9525</xdr:colOff>
      <xdr:row>11</xdr:row>
      <xdr:rowOff>190500</xdr:rowOff>
    </xdr:to>
    <xdr:cxnSp macro="">
      <xdr:nvCxnSpPr>
        <xdr:cNvPr id="69" name="Straight Connector 68"/>
        <xdr:cNvCxnSpPr/>
      </xdr:nvCxnSpPr>
      <xdr:spPr>
        <a:xfrm flipH="1">
          <a:off x="5591175" y="2600325"/>
          <a:ext cx="489585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5</xdr:row>
      <xdr:rowOff>57150</xdr:rowOff>
    </xdr:from>
    <xdr:to>
      <xdr:col>8</xdr:col>
      <xdr:colOff>295275</xdr:colOff>
      <xdr:row>11</xdr:row>
      <xdr:rowOff>38100</xdr:rowOff>
    </xdr:to>
    <xdr:cxnSp macro="">
      <xdr:nvCxnSpPr>
        <xdr:cNvPr id="75" name="Straight Arrow Connector 74"/>
        <xdr:cNvCxnSpPr/>
      </xdr:nvCxnSpPr>
      <xdr:spPr>
        <a:xfrm>
          <a:off x="5172075" y="942975"/>
          <a:ext cx="0" cy="1133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5</xdr:row>
      <xdr:rowOff>123826</xdr:rowOff>
    </xdr:from>
    <xdr:to>
      <xdr:col>18</xdr:col>
      <xdr:colOff>19050</xdr:colOff>
      <xdr:row>10</xdr:row>
      <xdr:rowOff>219076</xdr:rowOff>
    </xdr:to>
    <xdr:sp macro="" textlink="">
      <xdr:nvSpPr>
        <xdr:cNvPr id="3" name="TextBox 2"/>
        <xdr:cNvSpPr txBox="1"/>
      </xdr:nvSpPr>
      <xdr:spPr>
        <a:xfrm>
          <a:off x="10725150" y="1238251"/>
          <a:ext cx="381000" cy="1162050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r>
            <a:rPr lang="en-GB" sz="1200" b="1"/>
            <a:t>BATTERY   18V</a:t>
          </a:r>
        </a:p>
      </xdr:txBody>
    </xdr:sp>
    <xdr:clientData/>
  </xdr:twoCellAnchor>
  <xdr:twoCellAnchor>
    <xdr:from>
      <xdr:col>17</xdr:col>
      <xdr:colOff>0</xdr:colOff>
      <xdr:row>4</xdr:row>
      <xdr:rowOff>180975</xdr:rowOff>
    </xdr:from>
    <xdr:to>
      <xdr:col>17</xdr:col>
      <xdr:colOff>438150</xdr:colOff>
      <xdr:row>5</xdr:row>
      <xdr:rowOff>123826</xdr:rowOff>
    </xdr:to>
    <xdr:cxnSp macro="">
      <xdr:nvCxnSpPr>
        <xdr:cNvPr id="22" name="Elbow Connector 21"/>
        <xdr:cNvCxnSpPr>
          <a:endCxn id="3" idx="0"/>
        </xdr:cNvCxnSpPr>
      </xdr:nvCxnSpPr>
      <xdr:spPr>
        <a:xfrm>
          <a:off x="10477500" y="1095375"/>
          <a:ext cx="438150" cy="142876"/>
        </a:xfrm>
        <a:prstGeom prst="bentConnector2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10</xdr:row>
      <xdr:rowOff>219076</xdr:rowOff>
    </xdr:from>
    <xdr:to>
      <xdr:col>17</xdr:col>
      <xdr:colOff>438150</xdr:colOff>
      <xdr:row>11</xdr:row>
      <xdr:rowOff>190500</xdr:rowOff>
    </xdr:to>
    <xdr:cxnSp macro="">
      <xdr:nvCxnSpPr>
        <xdr:cNvPr id="38" name="Elbow Connector 37"/>
        <xdr:cNvCxnSpPr>
          <a:endCxn id="3" idx="2"/>
        </xdr:cNvCxnSpPr>
      </xdr:nvCxnSpPr>
      <xdr:spPr>
        <a:xfrm flipV="1">
          <a:off x="10467975" y="2400301"/>
          <a:ext cx="447675" cy="200024"/>
        </a:xfrm>
        <a:prstGeom prst="bentConnector2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2" zoomScaleNormal="100" workbookViewId="0">
      <pane ySplit="11" topLeftCell="A13" activePane="bottomLeft" state="frozen"/>
      <selection activeCell="A2" sqref="A2"/>
      <selection pane="bottomLeft" activeCell="R15" sqref="R15"/>
    </sheetView>
  </sheetViews>
  <sheetFormatPr defaultRowHeight="15" x14ac:dyDescent="0.25"/>
  <cols>
    <col min="6" max="7" width="10" bestFit="1" customWidth="1"/>
    <col min="19" max="19" width="3" customWidth="1"/>
  </cols>
  <sheetData>
    <row r="1" spans="1:19" ht="21" x14ac:dyDescent="0.35">
      <c r="A1" s="1" t="s">
        <v>0</v>
      </c>
    </row>
    <row r="2" spans="1:19" ht="18" x14ac:dyDescent="0.35">
      <c r="C2" s="7" t="s">
        <v>76</v>
      </c>
      <c r="D2" s="7" t="s">
        <v>20</v>
      </c>
      <c r="E2" s="11">
        <v>30</v>
      </c>
      <c r="F2" s="7" t="s">
        <v>16</v>
      </c>
      <c r="G2" s="23">
        <v>100</v>
      </c>
      <c r="H2" s="7" t="s">
        <v>17</v>
      </c>
      <c r="I2" s="11">
        <v>157</v>
      </c>
      <c r="K2" s="7" t="s">
        <v>18</v>
      </c>
      <c r="L2" s="11">
        <v>13</v>
      </c>
      <c r="M2" s="7" t="s">
        <v>19</v>
      </c>
      <c r="N2" s="11">
        <v>13</v>
      </c>
      <c r="O2" t="s">
        <v>59</v>
      </c>
      <c r="P2" s="55">
        <v>50</v>
      </c>
      <c r="Q2" t="s">
        <v>30</v>
      </c>
      <c r="S2" s="4"/>
    </row>
    <row r="3" spans="1:19" ht="18" x14ac:dyDescent="0.35">
      <c r="C3" s="21" t="s">
        <v>75</v>
      </c>
      <c r="D3" s="7" t="s">
        <v>21</v>
      </c>
      <c r="E3" s="11">
        <v>23</v>
      </c>
      <c r="J3" s="13"/>
      <c r="K3" s="21"/>
      <c r="L3" s="14"/>
      <c r="M3" s="21"/>
      <c r="N3" s="14"/>
      <c r="O3" s="7" t="s">
        <v>74</v>
      </c>
      <c r="P3" s="40">
        <v>18</v>
      </c>
      <c r="Q3" t="s">
        <v>13</v>
      </c>
      <c r="S3" s="4"/>
    </row>
    <row r="4" spans="1:19" ht="18" x14ac:dyDescent="0.35">
      <c r="A4" t="s">
        <v>69</v>
      </c>
      <c r="E4" s="48">
        <f>+E2-E3</f>
        <v>7</v>
      </c>
      <c r="F4" t="s">
        <v>13</v>
      </c>
      <c r="J4" t="s">
        <v>6</v>
      </c>
      <c r="M4" s="21">
        <f>+G2</f>
        <v>100</v>
      </c>
      <c r="N4" t="s">
        <v>2</v>
      </c>
    </row>
    <row r="5" spans="1:19" ht="15.75" x14ac:dyDescent="0.25">
      <c r="I5" s="5" t="s">
        <v>1</v>
      </c>
      <c r="J5" s="8" t="s">
        <v>7</v>
      </c>
      <c r="L5" s="9" t="s">
        <v>8</v>
      </c>
      <c r="Q5" s="10" t="s">
        <v>12</v>
      </c>
      <c r="R5" s="5" t="s">
        <v>1</v>
      </c>
    </row>
    <row r="6" spans="1:19" ht="18" x14ac:dyDescent="0.35">
      <c r="A6" t="s">
        <v>22</v>
      </c>
      <c r="E6" t="s">
        <v>23</v>
      </c>
    </row>
    <row r="7" spans="1:19" ht="18" x14ac:dyDescent="0.35">
      <c r="B7" t="s">
        <v>25</v>
      </c>
      <c r="C7" s="2" t="s">
        <v>24</v>
      </c>
      <c r="D7" s="2" t="s">
        <v>51</v>
      </c>
      <c r="I7" s="13"/>
      <c r="J7" s="13">
        <v>13</v>
      </c>
      <c r="K7" s="13" t="s">
        <v>2</v>
      </c>
      <c r="L7" s="13"/>
      <c r="M7" s="13"/>
      <c r="N7" s="13"/>
      <c r="O7" s="13"/>
      <c r="P7" s="13"/>
      <c r="Q7" s="13"/>
      <c r="R7" s="13"/>
    </row>
    <row r="8" spans="1:19" ht="18" x14ac:dyDescent="0.35">
      <c r="B8" t="s">
        <v>25</v>
      </c>
      <c r="C8" t="s">
        <v>46</v>
      </c>
      <c r="H8" s="13"/>
      <c r="I8" s="13" t="s">
        <v>5</v>
      </c>
      <c r="J8" s="13"/>
      <c r="K8" s="13"/>
      <c r="L8" s="13"/>
      <c r="M8" s="13"/>
      <c r="N8" s="13"/>
      <c r="O8" s="13"/>
      <c r="P8" s="13"/>
      <c r="Q8" s="18" t="s">
        <v>11</v>
      </c>
    </row>
    <row r="9" spans="1:19" ht="18" x14ac:dyDescent="0.35">
      <c r="A9" t="s">
        <v>26</v>
      </c>
      <c r="C9" t="s">
        <v>47</v>
      </c>
      <c r="H9" s="13"/>
      <c r="I9" s="14">
        <f>+E2</f>
        <v>30</v>
      </c>
      <c r="J9" s="13"/>
      <c r="K9" s="13"/>
      <c r="L9" s="15" t="s">
        <v>9</v>
      </c>
      <c r="M9" s="13"/>
      <c r="N9" s="16"/>
      <c r="O9" s="17" t="s">
        <v>10</v>
      </c>
      <c r="P9" s="48" t="s">
        <v>58</v>
      </c>
      <c r="R9" s="19"/>
    </row>
    <row r="10" spans="1:19" ht="18" x14ac:dyDescent="0.35">
      <c r="H10" s="13"/>
      <c r="I10" s="13" t="s">
        <v>4</v>
      </c>
      <c r="J10" s="13"/>
      <c r="K10" s="13"/>
      <c r="L10" s="13"/>
      <c r="M10" s="20">
        <f>+I2</f>
        <v>157</v>
      </c>
      <c r="N10" s="13" t="s">
        <v>2</v>
      </c>
      <c r="O10" s="13">
        <f>+N2</f>
        <v>13</v>
      </c>
      <c r="P10" s="13" t="s">
        <v>2</v>
      </c>
      <c r="Q10" s="13" t="s">
        <v>65</v>
      </c>
      <c r="R10" s="6"/>
    </row>
    <row r="11" spans="1:19" ht="18" x14ac:dyDescent="0.35">
      <c r="A11" t="s">
        <v>77</v>
      </c>
      <c r="E11">
        <f>+E2</f>
        <v>30</v>
      </c>
      <c r="F11" s="59" t="s">
        <v>63</v>
      </c>
      <c r="G11" s="6">
        <f>+P3</f>
        <v>18</v>
      </c>
      <c r="H11" s="13"/>
      <c r="I11" s="13"/>
      <c r="J11" s="13"/>
      <c r="K11" s="13"/>
      <c r="L11" s="13"/>
      <c r="M11" s="13"/>
      <c r="N11" s="13"/>
      <c r="Q11" s="13">
        <f>+P2</f>
        <v>50</v>
      </c>
      <c r="R11" s="13" t="s">
        <v>2</v>
      </c>
    </row>
    <row r="12" spans="1:19" ht="18" x14ac:dyDescent="0.35">
      <c r="C12" t="s">
        <v>79</v>
      </c>
      <c r="D12" s="12" t="s">
        <v>15</v>
      </c>
      <c r="E12">
        <f>+E11-G11</f>
        <v>12</v>
      </c>
      <c r="F12" t="s">
        <v>13</v>
      </c>
      <c r="I12" s="5" t="s">
        <v>3</v>
      </c>
      <c r="R12" s="56" t="s">
        <v>63</v>
      </c>
      <c r="S12" s="53" t="s">
        <v>66</v>
      </c>
    </row>
    <row r="13" spans="1:19" x14ac:dyDescent="0.25">
      <c r="A13" s="41"/>
    </row>
    <row r="14" spans="1:19" ht="18" x14ac:dyDescent="0.35">
      <c r="A14" t="s">
        <v>27</v>
      </c>
      <c r="B14">
        <f>+G2</f>
        <v>100</v>
      </c>
      <c r="C14" s="3" t="s">
        <v>28</v>
      </c>
      <c r="D14" s="6">
        <f>+I2</f>
        <v>157</v>
      </c>
      <c r="E14" s="12" t="s">
        <v>1</v>
      </c>
      <c r="F14">
        <f>+N2</f>
        <v>13</v>
      </c>
      <c r="G14" t="s">
        <v>29</v>
      </c>
      <c r="H14">
        <f>+I2</f>
        <v>157</v>
      </c>
      <c r="I14" s="12" t="s">
        <v>1</v>
      </c>
      <c r="J14">
        <f>+N2</f>
        <v>13</v>
      </c>
      <c r="K14" s="12" t="s">
        <v>1</v>
      </c>
      <c r="L14">
        <f>+G2</f>
        <v>100</v>
      </c>
      <c r="M14" s="2" t="s">
        <v>31</v>
      </c>
      <c r="O14" s="25">
        <f>+B14*(D14+F14)/(H14+J14+L14)</f>
        <v>62.962962962962962</v>
      </c>
      <c r="P14" t="s">
        <v>30</v>
      </c>
    </row>
    <row r="15" spans="1:19" ht="18" x14ac:dyDescent="0.35">
      <c r="A15" t="s">
        <v>57</v>
      </c>
      <c r="D15">
        <f>1/O14</f>
        <v>1.5882352941176472E-2</v>
      </c>
      <c r="E15" s="2" t="s">
        <v>15</v>
      </c>
      <c r="F15" s="26">
        <f>1/G2</f>
        <v>0.01</v>
      </c>
      <c r="G15" s="12" t="s">
        <v>1</v>
      </c>
      <c r="H15">
        <f>1/(I2+N2)</f>
        <v>5.8823529411764705E-3</v>
      </c>
      <c r="I15" t="s">
        <v>15</v>
      </c>
      <c r="J15" s="24">
        <f>+F15+H15</f>
        <v>1.5882352941176472E-2</v>
      </c>
      <c r="K15" s="8" t="str">
        <f>IF(D15=J15,"OK","WRONG!")</f>
        <v>OK</v>
      </c>
      <c r="N15" s="2"/>
    </row>
    <row r="16" spans="1:19" x14ac:dyDescent="0.25">
      <c r="N16" s="2"/>
    </row>
    <row r="17" spans="1:20" ht="18" x14ac:dyDescent="0.35">
      <c r="A17" t="s">
        <v>67</v>
      </c>
      <c r="D17" t="s">
        <v>68</v>
      </c>
      <c r="I17">
        <f>+L2</f>
        <v>13</v>
      </c>
      <c r="J17" s="12" t="s">
        <v>1</v>
      </c>
      <c r="K17" s="25">
        <f>+O14</f>
        <v>62.962962962962962</v>
      </c>
      <c r="L17" s="12" t="s">
        <v>1</v>
      </c>
      <c r="M17" s="58">
        <f>+P2</f>
        <v>50</v>
      </c>
      <c r="N17" s="3" t="s">
        <v>15</v>
      </c>
      <c r="O17" s="25">
        <f>+I17+K17+M17</f>
        <v>125.96296296296296</v>
      </c>
      <c r="P17" t="s">
        <v>30</v>
      </c>
    </row>
    <row r="18" spans="1:20" ht="18" x14ac:dyDescent="0.35">
      <c r="A18" t="s">
        <v>73</v>
      </c>
    </row>
    <row r="19" spans="1:20" x14ac:dyDescent="0.25">
      <c r="F19">
        <f>+E12</f>
        <v>12</v>
      </c>
      <c r="G19" t="s">
        <v>78</v>
      </c>
      <c r="H19">
        <f>+L2</f>
        <v>13</v>
      </c>
      <c r="I19" s="12" t="s">
        <v>1</v>
      </c>
      <c r="J19" s="25">
        <f>+O14</f>
        <v>62.962962962962962</v>
      </c>
      <c r="K19" s="2" t="s">
        <v>70</v>
      </c>
      <c r="L19" s="57">
        <f>+O17</f>
        <v>125.96296296296296</v>
      </c>
      <c r="N19" s="3" t="s">
        <v>15</v>
      </c>
      <c r="O19">
        <f>+F19*(H19+J19)/L19</f>
        <v>7.2366950896795057</v>
      </c>
      <c r="P19" t="s">
        <v>13</v>
      </c>
      <c r="Q19" t="s">
        <v>71</v>
      </c>
    </row>
    <row r="20" spans="1:20" x14ac:dyDescent="0.25">
      <c r="J20" s="24"/>
      <c r="K20" s="8"/>
      <c r="N20" s="2"/>
      <c r="P20" s="7" t="s">
        <v>72</v>
      </c>
      <c r="Q20" t="str">
        <f>IF(O19&lt;7,"Wrong","OK")</f>
        <v>OK</v>
      </c>
    </row>
    <row r="21" spans="1:20" x14ac:dyDescent="0.25">
      <c r="A21" t="s">
        <v>14</v>
      </c>
      <c r="C21">
        <f>+M10</f>
        <v>157</v>
      </c>
      <c r="D21" s="12" t="s">
        <v>1</v>
      </c>
      <c r="E21" s="6">
        <f>+O10</f>
        <v>13</v>
      </c>
      <c r="F21" s="12" t="s">
        <v>15</v>
      </c>
      <c r="G21">
        <f>+C21+E21</f>
        <v>170</v>
      </c>
      <c r="H21" s="4" t="s">
        <v>2</v>
      </c>
    </row>
    <row r="22" spans="1:20" ht="18" x14ac:dyDescent="0.35">
      <c r="A22" t="s">
        <v>38</v>
      </c>
      <c r="D22" t="s">
        <v>80</v>
      </c>
      <c r="H22" s="2" t="s">
        <v>15</v>
      </c>
      <c r="I22">
        <f>+L2</f>
        <v>13</v>
      </c>
      <c r="J22" s="2" t="s">
        <v>33</v>
      </c>
      <c r="K22" s="25">
        <f>+O17</f>
        <v>125.96296296296296</v>
      </c>
      <c r="L22" t="s">
        <v>32</v>
      </c>
      <c r="M22" s="6">
        <f>+E12</f>
        <v>12</v>
      </c>
      <c r="N22" s="2" t="s">
        <v>15</v>
      </c>
      <c r="O22" s="25">
        <f>+I22/K22*M22</f>
        <v>1.2384592766833284</v>
      </c>
      <c r="P22" t="s">
        <v>13</v>
      </c>
    </row>
    <row r="23" spans="1:20" ht="18" x14ac:dyDescent="0.35">
      <c r="A23" t="s">
        <v>39</v>
      </c>
      <c r="D23" t="s">
        <v>81</v>
      </c>
      <c r="H23" s="2" t="s">
        <v>15</v>
      </c>
      <c r="I23" s="22">
        <f>+O14</f>
        <v>62.962962962962962</v>
      </c>
      <c r="J23" t="s">
        <v>35</v>
      </c>
      <c r="K23" s="54">
        <f>+O17</f>
        <v>125.96296296296296</v>
      </c>
      <c r="L23" s="2" t="s">
        <v>34</v>
      </c>
      <c r="M23" s="6">
        <f>+E12</f>
        <v>12</v>
      </c>
      <c r="N23" s="3" t="s">
        <v>15</v>
      </c>
      <c r="O23" s="26">
        <f>+I23/K23*M23</f>
        <v>5.9982358129961773</v>
      </c>
      <c r="P23" t="s">
        <v>13</v>
      </c>
    </row>
    <row r="24" spans="1:20" ht="18" x14ac:dyDescent="0.35">
      <c r="A24" t="s">
        <v>41</v>
      </c>
      <c r="H24" s="2" t="s">
        <v>15</v>
      </c>
      <c r="N24" s="3" t="s">
        <v>15</v>
      </c>
      <c r="O24" s="26">
        <f>+O23</f>
        <v>5.9982358129961773</v>
      </c>
      <c r="P24" t="s">
        <v>13</v>
      </c>
    </row>
    <row r="25" spans="1:20" ht="18" x14ac:dyDescent="0.35">
      <c r="A25" t="s">
        <v>40</v>
      </c>
      <c r="D25" t="s">
        <v>37</v>
      </c>
      <c r="E25" s="2"/>
      <c r="G25" s="26">
        <f>+O24</f>
        <v>5.9982358129961773</v>
      </c>
      <c r="H25" s="12" t="s">
        <v>44</v>
      </c>
      <c r="I25">
        <f>+N2</f>
        <v>13</v>
      </c>
      <c r="J25" s="2" t="s">
        <v>42</v>
      </c>
      <c r="K25">
        <f>+N2</f>
        <v>13</v>
      </c>
      <c r="L25" s="12" t="s">
        <v>1</v>
      </c>
      <c r="M25">
        <f>+I2</f>
        <v>157</v>
      </c>
      <c r="N25" s="7" t="s">
        <v>45</v>
      </c>
      <c r="O25" s="26">
        <f>+G25*I25/(K25+M25)</f>
        <v>0.45868862099382535</v>
      </c>
      <c r="P25" t="s">
        <v>13</v>
      </c>
    </row>
    <row r="26" spans="1:20" ht="18" x14ac:dyDescent="0.35">
      <c r="A26" t="s">
        <v>53</v>
      </c>
      <c r="D26" t="s">
        <v>54</v>
      </c>
      <c r="G26" s="26">
        <f>+O24</f>
        <v>5.9982358129961773</v>
      </c>
      <c r="H26" s="12" t="s">
        <v>44</v>
      </c>
      <c r="I26">
        <f>+I2</f>
        <v>157</v>
      </c>
      <c r="J26" s="2" t="s">
        <v>42</v>
      </c>
      <c r="K26">
        <f>+I2</f>
        <v>157</v>
      </c>
      <c r="L26" s="12" t="s">
        <v>1</v>
      </c>
      <c r="M26">
        <f>+N2</f>
        <v>13</v>
      </c>
      <c r="N26" s="7" t="s">
        <v>45</v>
      </c>
      <c r="O26" s="26">
        <f>+G26*I26/(K26+M26)</f>
        <v>5.5395471920023516</v>
      </c>
      <c r="P26" t="s">
        <v>13</v>
      </c>
    </row>
    <row r="27" spans="1:20" s="27" customFormat="1" ht="18" x14ac:dyDescent="0.35">
      <c r="A27" s="27" t="s">
        <v>48</v>
      </c>
      <c r="D27" s="28">
        <f>+O25</f>
        <v>0.45868862099382535</v>
      </c>
      <c r="E27" s="29" t="s">
        <v>36</v>
      </c>
      <c r="F27" s="30">
        <f>+N2</f>
        <v>13</v>
      </c>
      <c r="G27" s="31" t="s">
        <v>15</v>
      </c>
      <c r="H27" s="32">
        <f>+D27/F27</f>
        <v>3.5283740076448106E-2</v>
      </c>
      <c r="I27" s="27" t="s">
        <v>50</v>
      </c>
      <c r="N27" s="27" t="s">
        <v>43</v>
      </c>
      <c r="O27" s="28">
        <f>+H27*1000</f>
        <v>35.283740076448105</v>
      </c>
      <c r="P27" s="27" t="s">
        <v>49</v>
      </c>
    </row>
    <row r="28" spans="1:20" ht="18" x14ac:dyDescent="0.35">
      <c r="A28" t="s">
        <v>52</v>
      </c>
      <c r="D28" s="25">
        <f>+O22</f>
        <v>1.2384592766833284</v>
      </c>
      <c r="E28" s="12" t="s">
        <v>36</v>
      </c>
      <c r="F28" s="6">
        <f>+L2</f>
        <v>13</v>
      </c>
      <c r="G28" s="3" t="s">
        <v>15</v>
      </c>
      <c r="H28">
        <f>+D28/F28</f>
        <v>9.5266098206409883E-2</v>
      </c>
      <c r="I28" t="s">
        <v>50</v>
      </c>
      <c r="N28" t="s">
        <v>43</v>
      </c>
      <c r="O28" s="26">
        <f>+H28*1000</f>
        <v>95.266098206409879</v>
      </c>
      <c r="P28" t="s">
        <v>49</v>
      </c>
    </row>
    <row r="29" spans="1:20" ht="18" x14ac:dyDescent="0.35">
      <c r="A29" t="s">
        <v>55</v>
      </c>
      <c r="D29" s="26">
        <f>+O26</f>
        <v>5.5395471920023516</v>
      </c>
      <c r="E29" s="12" t="s">
        <v>36</v>
      </c>
      <c r="F29" s="6">
        <f>+I2</f>
        <v>157</v>
      </c>
      <c r="G29" s="3" t="s">
        <v>15</v>
      </c>
      <c r="H29">
        <f>+D29/F29</f>
        <v>3.5283740076448099E-2</v>
      </c>
      <c r="I29" t="s">
        <v>50</v>
      </c>
      <c r="N29" t="s">
        <v>43</v>
      </c>
      <c r="O29" s="26">
        <f>+H29*1000</f>
        <v>35.283740076448098</v>
      </c>
      <c r="P29" t="s">
        <v>49</v>
      </c>
      <c r="R29" s="49"/>
    </row>
    <row r="30" spans="1:20" ht="18" x14ac:dyDescent="0.35">
      <c r="A30" t="s">
        <v>56</v>
      </c>
      <c r="D30" s="25">
        <f>+O23</f>
        <v>5.9982358129961773</v>
      </c>
      <c r="E30" s="12" t="s">
        <v>36</v>
      </c>
      <c r="F30" s="6">
        <f>+G2</f>
        <v>100</v>
      </c>
      <c r="G30" s="3" t="s">
        <v>15</v>
      </c>
      <c r="H30">
        <f>+D30/F30</f>
        <v>5.998235812996177E-2</v>
      </c>
      <c r="I30" t="s">
        <v>50</v>
      </c>
      <c r="N30" t="s">
        <v>43</v>
      </c>
      <c r="O30" s="26">
        <f>+H30*1000</f>
        <v>59.982358129961767</v>
      </c>
      <c r="P30" t="s">
        <v>49</v>
      </c>
    </row>
    <row r="32" spans="1:20" ht="21" x14ac:dyDescent="0.35">
      <c r="A32" s="33" t="s">
        <v>60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5.75" x14ac:dyDescent="0.25">
      <c r="A33" s="42" t="s">
        <v>61</v>
      </c>
      <c r="B33" s="13"/>
      <c r="C33" s="13"/>
      <c r="D33" s="13"/>
      <c r="E33" s="13"/>
      <c r="F33" s="13">
        <f>+P2</f>
        <v>50</v>
      </c>
      <c r="G33" s="21" t="s">
        <v>30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8" x14ac:dyDescent="0.35">
      <c r="A34" s="13" t="s">
        <v>62</v>
      </c>
      <c r="B34" s="21"/>
      <c r="C34" s="14"/>
      <c r="D34" s="21"/>
      <c r="E34" s="14"/>
      <c r="F34" s="21">
        <f>+L2</f>
        <v>13</v>
      </c>
      <c r="G34" s="35" t="s">
        <v>1</v>
      </c>
      <c r="H34" s="44">
        <f>+O14</f>
        <v>62.962962962962962</v>
      </c>
      <c r="I34" s="35" t="s">
        <v>1</v>
      </c>
      <c r="J34" s="13">
        <f>+P2</f>
        <v>50</v>
      </c>
      <c r="N34" s="45" t="s">
        <v>15</v>
      </c>
      <c r="O34" s="47">
        <f>+F34+H34+J34</f>
        <v>125.96296296296296</v>
      </c>
      <c r="P34" s="14" t="s">
        <v>30</v>
      </c>
      <c r="Q34" s="13"/>
      <c r="R34" s="13"/>
      <c r="S34" s="34"/>
      <c r="T34" s="13"/>
    </row>
    <row r="35" spans="1:20" ht="18" x14ac:dyDescent="0.35">
      <c r="A35" s="13" t="s">
        <v>82</v>
      </c>
      <c r="B35" s="21"/>
      <c r="C35" s="14"/>
      <c r="D35" s="21"/>
      <c r="E35" s="21">
        <f>+E12</f>
        <v>12</v>
      </c>
      <c r="F35" s="35" t="s">
        <v>36</v>
      </c>
      <c r="G35" s="46">
        <f>+O34</f>
        <v>125.96296296296296</v>
      </c>
      <c r="J35" s="13"/>
      <c r="K35" s="45" t="s">
        <v>15</v>
      </c>
      <c r="L35" s="14">
        <f>+E35/G35</f>
        <v>9.5266098206409883E-2</v>
      </c>
      <c r="M35" t="s">
        <v>50</v>
      </c>
      <c r="N35" s="43" t="s">
        <v>15</v>
      </c>
      <c r="O35" s="48">
        <f>+L35*1000</f>
        <v>95.266098206409879</v>
      </c>
      <c r="P35" s="13" t="s">
        <v>49</v>
      </c>
      <c r="Q35" s="52" t="s">
        <v>64</v>
      </c>
      <c r="R35" s="13"/>
      <c r="S35" s="34"/>
      <c r="T35" s="13"/>
    </row>
    <row r="36" spans="1:20" x14ac:dyDescent="0.25">
      <c r="N36" s="21" t="s">
        <v>84</v>
      </c>
      <c r="Q36" s="17" t="str">
        <f>IF(O35&gt;=400,"NOT POSSIBLE : MUST BE &lt; 400mA","OK")</f>
        <v>OK</v>
      </c>
      <c r="R36" s="13"/>
      <c r="S36" s="13"/>
      <c r="T36" s="13"/>
    </row>
    <row r="37" spans="1:20" ht="18" x14ac:dyDescent="0.35">
      <c r="A37" s="13" t="s">
        <v>83</v>
      </c>
      <c r="B37" s="13"/>
      <c r="C37" s="13"/>
      <c r="D37" s="13"/>
      <c r="E37" s="13"/>
      <c r="F37" s="13">
        <f>+E12</f>
        <v>12</v>
      </c>
      <c r="G37" s="35" t="s">
        <v>44</v>
      </c>
      <c r="H37" s="13">
        <f>+Q11</f>
        <v>50</v>
      </c>
      <c r="I37" s="39" t="s">
        <v>36</v>
      </c>
      <c r="J37" s="50">
        <f>+O34</f>
        <v>125.96296296296296</v>
      </c>
      <c r="N37" s="45" t="s">
        <v>15</v>
      </c>
      <c r="O37" s="51">
        <f>+H37/J37*F37</f>
        <v>4.7633049103204943</v>
      </c>
      <c r="P37" s="14" t="s">
        <v>13</v>
      </c>
      <c r="Q37" t="s">
        <v>64</v>
      </c>
      <c r="R37" s="13"/>
      <c r="S37" s="13"/>
      <c r="T37" s="13"/>
    </row>
    <row r="38" spans="1:20" x14ac:dyDescent="0.25">
      <c r="A38" s="13"/>
      <c r="B38" s="21"/>
      <c r="C38" s="14"/>
      <c r="D38" s="21"/>
      <c r="E38" s="14"/>
      <c r="F38" s="21"/>
      <c r="G38" s="14"/>
      <c r="H38" s="21"/>
      <c r="I38" s="14"/>
      <c r="J38" s="13"/>
      <c r="K38" s="21"/>
      <c r="L38" s="14"/>
      <c r="M38" s="21"/>
      <c r="N38" s="14"/>
      <c r="O38" s="13"/>
      <c r="S38" s="34"/>
      <c r="T38" s="13"/>
    </row>
    <row r="39" spans="1:20" x14ac:dyDescent="0.25">
      <c r="A39" s="13"/>
      <c r="B39" s="21"/>
      <c r="C39" s="14"/>
      <c r="D39" s="21"/>
      <c r="E39" s="14"/>
      <c r="F39" s="21"/>
      <c r="G39" s="14"/>
      <c r="H39" s="21"/>
      <c r="I39" s="14"/>
      <c r="J39" s="13"/>
      <c r="K39" s="21"/>
      <c r="L39" s="14"/>
      <c r="M39" s="21"/>
      <c r="N39" s="14"/>
      <c r="O39" s="13"/>
      <c r="P39" s="13"/>
      <c r="Q39" s="13"/>
      <c r="R39" s="13"/>
      <c r="S39" s="34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1"/>
      <c r="N40" s="13"/>
      <c r="O40" s="13"/>
      <c r="P40" s="13"/>
      <c r="Q40" s="13"/>
      <c r="R40" s="13"/>
      <c r="S40" s="13"/>
      <c r="T40" s="13"/>
    </row>
    <row r="41" spans="1:20" ht="15.75" x14ac:dyDescent="0.25">
      <c r="A41" s="13"/>
      <c r="B41" s="13"/>
      <c r="C41" s="13"/>
      <c r="D41" s="35"/>
      <c r="E41" s="14"/>
      <c r="F41" s="35"/>
      <c r="G41" s="13"/>
      <c r="H41" s="34"/>
      <c r="I41" s="36"/>
      <c r="J41" s="18"/>
      <c r="K41" s="13"/>
      <c r="L41" s="37"/>
      <c r="M41" s="13"/>
      <c r="N41" s="13"/>
      <c r="O41" s="13"/>
      <c r="P41" s="13"/>
      <c r="Q41" s="38"/>
      <c r="R41" s="36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3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5.75" x14ac:dyDescent="0.25">
      <c r="A45" s="13"/>
      <c r="B45" s="13"/>
      <c r="C45" s="39"/>
      <c r="D45" s="39"/>
      <c r="E45" s="13"/>
      <c r="F45" s="13"/>
      <c r="G45" s="13"/>
      <c r="H45" s="13"/>
      <c r="I45" s="14"/>
      <c r="J45" s="13"/>
      <c r="K45" s="13"/>
      <c r="L45" s="15"/>
      <c r="M45" s="13"/>
      <c r="N45" s="16"/>
      <c r="O45" s="17"/>
      <c r="P45" s="13"/>
      <c r="Q45" s="18"/>
      <c r="R45" s="19"/>
      <c r="S45" s="13"/>
      <c r="T45" s="13"/>
    </row>
    <row r="46" spans="1:2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0"/>
      <c r="N46" s="13"/>
      <c r="O46" s="13"/>
      <c r="P46" s="13"/>
      <c r="Q46" s="13"/>
      <c r="R46" s="13"/>
      <c r="S46" s="13"/>
      <c r="T46" s="13"/>
    </row>
    <row r="47" spans="1:2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</sheetData>
  <pageMargins left="0.11811023622047245" right="0.11811023622047245" top="0.74803149606299213" bottom="0.74803149606299213" header="0.31496062992125984" footer="0.31496062992125984"/>
  <pageSetup paperSize="9" scale="8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johnani2011</dc:creator>
  <cp:lastModifiedBy>johnani2011</cp:lastModifiedBy>
  <cp:lastPrinted>2016-11-19T20:29:06Z</cp:lastPrinted>
  <dcterms:created xsi:type="dcterms:W3CDTF">2016-11-19T12:09:35Z</dcterms:created>
  <dcterms:modified xsi:type="dcterms:W3CDTF">2016-12-04T21:10:35Z</dcterms:modified>
</cp:coreProperties>
</file>