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9440" windowHeight="5070" activeTab="1"/>
  </bookViews>
  <sheets>
    <sheet name="Order Summary" sheetId="2" r:id="rId1"/>
    <sheet name="Electronics" sheetId="1" r:id="rId2"/>
    <sheet name="Wish List" sheetId="4" r:id="rId3"/>
    <sheet name="Amazon" sheetId="3" r:id="rId4"/>
  </sheets>
  <definedNames>
    <definedName name="_xlnm._FilterDatabase" localSheetId="1" hidden="1">Electronics!$A$1:$O$59</definedName>
  </definedNames>
  <calcPr calcId="144525"/>
</workbook>
</file>

<file path=xl/calcChain.xml><?xml version="1.0" encoding="utf-8"?>
<calcChain xmlns="http://schemas.openxmlformats.org/spreadsheetml/2006/main">
  <c r="E59" i="1" l="1"/>
  <c r="E58" i="1"/>
  <c r="E57" i="1"/>
  <c r="E56" i="1"/>
  <c r="E55" i="1"/>
  <c r="E54" i="1"/>
  <c r="E53" i="1"/>
  <c r="D52" i="1"/>
  <c r="B2" i="2" s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B9" i="2"/>
  <c r="B8" i="2"/>
  <c r="B7" i="2"/>
  <c r="F29" i="4"/>
  <c r="F28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B12" i="2"/>
  <c r="E19" i="4"/>
  <c r="E35" i="4"/>
  <c r="E34" i="4"/>
  <c r="E33" i="4"/>
  <c r="D32" i="4"/>
  <c r="E31" i="4"/>
  <c r="E30" i="4"/>
  <c r="E29" i="4"/>
  <c r="E28" i="4"/>
  <c r="E27" i="4"/>
  <c r="E26" i="4"/>
  <c r="E25" i="4"/>
  <c r="E24" i="4"/>
  <c r="E23" i="4"/>
  <c r="E22" i="4"/>
  <c r="E21" i="4"/>
  <c r="E20" i="4"/>
  <c r="E18" i="4"/>
  <c r="E17" i="4"/>
  <c r="E16" i="4"/>
  <c r="E15" i="4"/>
  <c r="E14" i="4"/>
  <c r="E13" i="4"/>
  <c r="E12" i="4"/>
  <c r="E11" i="4"/>
  <c r="E10" i="4"/>
  <c r="E9" i="4"/>
  <c r="I19" i="1"/>
  <c r="L2" i="1"/>
  <c r="I2" i="1" s="1"/>
  <c r="N19" i="1"/>
  <c r="K19" i="1"/>
  <c r="E19" i="1"/>
  <c r="E52" i="1" l="1"/>
  <c r="B13" i="2"/>
  <c r="B14" i="2" s="1"/>
  <c r="E32" i="4"/>
  <c r="K2" i="3"/>
  <c r="L2" i="3"/>
  <c r="I2" i="3"/>
  <c r="E2" i="3"/>
  <c r="K17" i="1" l="1"/>
  <c r="K13" i="1"/>
  <c r="K15" i="1"/>
  <c r="K14" i="1"/>
  <c r="K16" i="1"/>
  <c r="K12" i="1"/>
  <c r="K11" i="1"/>
  <c r="K18" i="1"/>
  <c r="K8" i="1"/>
  <c r="K7" i="1"/>
  <c r="K10" i="1"/>
  <c r="K9" i="1"/>
  <c r="K6" i="1"/>
  <c r="K5" i="1"/>
  <c r="K4" i="1"/>
  <c r="K3" i="1"/>
  <c r="L17" i="1"/>
  <c r="I17" i="1" s="1"/>
  <c r="L13" i="1"/>
  <c r="I13" i="1" s="1"/>
  <c r="L15" i="1"/>
  <c r="L14" i="1"/>
  <c r="I14" i="1" s="1"/>
  <c r="L16" i="1"/>
  <c r="I16" i="1" s="1"/>
  <c r="L12" i="1"/>
  <c r="I12" i="1" s="1"/>
  <c r="L11" i="1"/>
  <c r="I11" i="1" s="1"/>
  <c r="L18" i="1"/>
  <c r="I18" i="1" s="1"/>
  <c r="L8" i="1"/>
  <c r="I8" i="1" s="1"/>
  <c r="L7" i="1"/>
  <c r="I7" i="1" s="1"/>
  <c r="L10" i="1"/>
  <c r="I10" i="1" s="1"/>
  <c r="L9" i="1"/>
  <c r="I9" i="1" s="1"/>
  <c r="L6" i="1"/>
  <c r="I6" i="1" s="1"/>
  <c r="L5" i="1"/>
  <c r="I5" i="1" s="1"/>
  <c r="L4" i="1"/>
  <c r="I4" i="1" s="1"/>
  <c r="L3" i="1"/>
  <c r="K2" i="1"/>
  <c r="N15" i="1"/>
  <c r="N14" i="1"/>
  <c r="N17" i="1"/>
  <c r="N13" i="1"/>
  <c r="N11" i="1"/>
  <c r="N18" i="1"/>
  <c r="N10" i="1"/>
  <c r="N4" i="1"/>
  <c r="N6" i="1"/>
  <c r="N5" i="1"/>
  <c r="N3" i="1"/>
  <c r="N9" i="1"/>
  <c r="N2" i="1"/>
  <c r="N8" i="1"/>
  <c r="N7" i="1"/>
  <c r="M12" i="1"/>
  <c r="N12" i="1" s="1"/>
  <c r="M16" i="1"/>
  <c r="N16" i="1" s="1"/>
  <c r="E17" i="1"/>
  <c r="E13" i="1"/>
  <c r="H2" i="1"/>
  <c r="H15" i="1"/>
  <c r="E6" i="1"/>
  <c r="E5" i="1"/>
  <c r="E3" i="1"/>
  <c r="E4" i="1"/>
  <c r="E2" i="1"/>
  <c r="E15" i="1"/>
  <c r="E14" i="1"/>
  <c r="E16" i="1"/>
  <c r="E12" i="1"/>
  <c r="E8" i="1"/>
  <c r="E7" i="1"/>
  <c r="E18" i="1"/>
  <c r="E10" i="1"/>
  <c r="E11" i="1"/>
  <c r="E9" i="1"/>
  <c r="B5" i="2" l="1"/>
  <c r="I3" i="1"/>
  <c r="B6" i="2"/>
  <c r="B3" i="2"/>
  <c r="B4" i="2" s="1"/>
  <c r="I15" i="1"/>
  <c r="B10" i="2"/>
</calcChain>
</file>

<file path=xl/sharedStrings.xml><?xml version="1.0" encoding="utf-8"?>
<sst xmlns="http://schemas.openxmlformats.org/spreadsheetml/2006/main" count="325" uniqueCount="164">
  <si>
    <t>16 pin DIL</t>
  </si>
  <si>
    <t>#items</t>
  </si>
  <si>
    <t>Cost</t>
  </si>
  <si>
    <t>Per Item</t>
  </si>
  <si>
    <t>5x7cm PCB</t>
  </si>
  <si>
    <t>5mm LED Red</t>
  </si>
  <si>
    <t>1000uf Capacitor</t>
  </si>
  <si>
    <t>100uf Capacitor</t>
  </si>
  <si>
    <t>33k ohm Resistor</t>
  </si>
  <si>
    <t>470 ohm Resistor</t>
  </si>
  <si>
    <t>NPN Transistor</t>
  </si>
  <si>
    <t>Solderless Jumper Cable Kit</t>
  </si>
  <si>
    <t>Date Ordered</t>
  </si>
  <si>
    <t>Date Arrived</t>
  </si>
  <si>
    <t>Days in Transit</t>
  </si>
  <si>
    <t>Date Sent</t>
  </si>
  <si>
    <t>8 pin DIL</t>
  </si>
  <si>
    <t>NE555 Timer IC</t>
  </si>
  <si>
    <t>4017 Decade Counter IC</t>
  </si>
  <si>
    <t>Third Hand Soldering Iron Stand</t>
  </si>
  <si>
    <t>2mm x 1m Black Tube Sleeving</t>
  </si>
  <si>
    <t>1mm x 1m Black Tube Sleeving</t>
  </si>
  <si>
    <t>Type</t>
  </si>
  <si>
    <t>Item</t>
  </si>
  <si>
    <t>DIL Socket</t>
  </si>
  <si>
    <t>PCB</t>
  </si>
  <si>
    <t>IC</t>
  </si>
  <si>
    <t>LED</t>
  </si>
  <si>
    <t>Capacitor</t>
  </si>
  <si>
    <t>Resistor</t>
  </si>
  <si>
    <t>Transistor</t>
  </si>
  <si>
    <t>Wire</t>
  </si>
  <si>
    <t>Hardware</t>
  </si>
  <si>
    <t>Heat Shrink Tube</t>
  </si>
  <si>
    <t>Days to Send</t>
  </si>
  <si>
    <t>Est Arrival</t>
  </si>
  <si>
    <t>10k Ohm Trim Pot resistor</t>
  </si>
  <si>
    <t>10k Ohm Resistor</t>
  </si>
  <si>
    <t>Saving</t>
  </si>
  <si>
    <t>Jaycar Cost</t>
  </si>
  <si>
    <t>Average Days to Send</t>
  </si>
  <si>
    <t>Average Days in Transit</t>
  </si>
  <si>
    <t># orders</t>
  </si>
  <si>
    <t># orders sent</t>
  </si>
  <si>
    <t>% sent</t>
  </si>
  <si>
    <t># orders received</t>
  </si>
  <si>
    <t>e-bay Cost</t>
  </si>
  <si>
    <t>Ebay Vendor</t>
  </si>
  <si>
    <t>digitalzone01</t>
  </si>
  <si>
    <t>greenforcecells_au</t>
  </si>
  <si>
    <t>myhkeshop</t>
  </si>
  <si>
    <t>uk.deal</t>
  </si>
  <si>
    <t>uxcell</t>
  </si>
  <si>
    <t>winddeal</t>
  </si>
  <si>
    <t>yallstock</t>
  </si>
  <si>
    <t>bobpwaytoway</t>
  </si>
  <si>
    <t>sitedv88</t>
  </si>
  <si>
    <t>tinxi-world</t>
  </si>
  <si>
    <t>bobsbitsbox</t>
  </si>
  <si>
    <t>excellbay</t>
  </si>
  <si>
    <t>Countdown</t>
  </si>
  <si>
    <t>Book</t>
  </si>
  <si>
    <t>Make: Electronics (Learning by Discovery) by Charles Platt</t>
  </si>
  <si>
    <t>eBay Totals</t>
  </si>
  <si>
    <t>NE555N Timer IC</t>
  </si>
  <si>
    <t>may139188</t>
  </si>
  <si>
    <t>1K carbon film</t>
  </si>
  <si>
    <t>100K carbon film</t>
  </si>
  <si>
    <t>1M carbon film</t>
  </si>
  <si>
    <t>2.2K carbon film</t>
  </si>
  <si>
    <t>22K carbon film</t>
  </si>
  <si>
    <t>220K carbon film</t>
  </si>
  <si>
    <t>4.7K carbon film</t>
  </si>
  <si>
    <t>47K carbon film</t>
  </si>
  <si>
    <t>470 carbon film</t>
  </si>
  <si>
    <t>10K carbon film</t>
  </si>
  <si>
    <t>Potentiometer</t>
  </si>
  <si>
    <t>0.01 uF non-polarised</t>
  </si>
  <si>
    <t>0.1 uF non-polarised</t>
  </si>
  <si>
    <t>1uF electrolytic</t>
  </si>
  <si>
    <t>10uF electrolytic</t>
  </si>
  <si>
    <t>220uF electrolytic</t>
  </si>
  <si>
    <t>470uF electrolytic</t>
  </si>
  <si>
    <t>Diode</t>
  </si>
  <si>
    <t>1N4001</t>
  </si>
  <si>
    <t>1N4148</t>
  </si>
  <si>
    <t>4.3V zener</t>
  </si>
  <si>
    <t>2N3904 NPM</t>
  </si>
  <si>
    <t>NTE159M PNP</t>
  </si>
  <si>
    <t>Op Amp</t>
  </si>
  <si>
    <t>LM741</t>
  </si>
  <si>
    <t>Speaker</t>
  </si>
  <si>
    <t>8 ohm</t>
  </si>
  <si>
    <t>Wires</t>
  </si>
  <si>
    <t xml:space="preserve"> Cost </t>
  </si>
  <si>
    <t xml:space="preserve"> Per Item </t>
  </si>
  <si>
    <t>Jaycar Cost Per Item</t>
  </si>
  <si>
    <t>3mm Blue</t>
  </si>
  <si>
    <t xml:space="preserve"> greenforcecells_au </t>
  </si>
  <si>
    <t>5mm Blue</t>
  </si>
  <si>
    <t>3mm Green</t>
  </si>
  <si>
    <t>5mm Green</t>
  </si>
  <si>
    <t>5MM IR emitting</t>
  </si>
  <si>
    <t xml:space="preserve"> mybic </t>
  </si>
  <si>
    <t>Motor</t>
  </si>
  <si>
    <t>9g Servo RC</t>
  </si>
  <si>
    <t>ceedlim</t>
  </si>
  <si>
    <t>FR4 Copper Clad Circuit Board</t>
  </si>
  <si>
    <t>keyzone</t>
  </si>
  <si>
    <t>470K carbon film</t>
  </si>
  <si>
    <t>100K 104 ohm pot potentiometer trimmer</t>
  </si>
  <si>
    <t>1M ohm cermet potentiometer pot variable</t>
  </si>
  <si>
    <t>Super Electronics Parts</t>
  </si>
  <si>
    <t>maozhenwei</t>
  </si>
  <si>
    <t>polida</t>
  </si>
  <si>
    <t>discounttown</t>
  </si>
  <si>
    <t>Aligator Clip - Red/Black</t>
  </si>
  <si>
    <t>au.deal.store</t>
  </si>
  <si>
    <t>Wishlist Total</t>
  </si>
  <si>
    <t>100 Pcs 50V 0.1uF DIP</t>
  </si>
  <si>
    <t>3mm Green LED</t>
  </si>
  <si>
    <t>au.deal</t>
  </si>
  <si>
    <t>bobowaytoway</t>
  </si>
  <si>
    <t>5mm Green LED</t>
  </si>
  <si>
    <t>5mm Blue LED</t>
  </si>
  <si>
    <t>3mm Blue LED</t>
  </si>
  <si>
    <t>Black Boot 34mm Alligator Clip</t>
  </si>
  <si>
    <t>Red Boot 34mm Alligator Clip</t>
  </si>
  <si>
    <t>470uF Electrolytic</t>
  </si>
  <si>
    <t>100K trim pot</t>
  </si>
  <si>
    <t>fitprice</t>
  </si>
  <si>
    <t>1uF Capacitor</t>
  </si>
  <si>
    <t>100uF Capacitor</t>
  </si>
  <si>
    <t>0.01uF Capacitor</t>
  </si>
  <si>
    <t>hkpartspipe2011</t>
  </si>
  <si>
    <t>FR4 copper clad PCB</t>
  </si>
  <si>
    <t>9G servo motor</t>
  </si>
  <si>
    <t>Motors</t>
  </si>
  <si>
    <t>Diodes</t>
  </si>
  <si>
    <t>long_tian</t>
  </si>
  <si>
    <t>2 Pin screw terminal block</t>
  </si>
  <si>
    <t>L78L05</t>
  </si>
  <si>
    <t>1N4004</t>
  </si>
  <si>
    <t>0.22uF</t>
  </si>
  <si>
    <t>4.7K ohm</t>
  </si>
  <si>
    <t>47K ohm</t>
  </si>
  <si>
    <t>470 ohm</t>
  </si>
  <si>
    <t>470K ohm</t>
  </si>
  <si>
    <t>220K ohm</t>
  </si>
  <si>
    <t>22K ohm</t>
  </si>
  <si>
    <t>2.2K ohm</t>
  </si>
  <si>
    <t>1M ohm</t>
  </si>
  <si>
    <t>100K ohm</t>
  </si>
  <si>
    <t>10K ohm</t>
  </si>
  <si>
    <t>1K ohm</t>
  </si>
  <si>
    <t>1N914</t>
  </si>
  <si>
    <t>ozauctionbroker</t>
  </si>
  <si>
    <t>1M ohm potentiometer</t>
  </si>
  <si>
    <t>solaluna88</t>
  </si>
  <si>
    <t>8 ohm speaker</t>
  </si>
  <si>
    <t>4.7uF polarised</t>
  </si>
  <si>
    <t>10uF polarised</t>
  </si>
  <si>
    <t>4093BE</t>
  </si>
  <si>
    <t>220uF polarised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</si>
</sst>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$-C09]dd\-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theme="3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theme="3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44" fontId="0" fillId="0" borderId="0" xfId="1" applyFont="1"/>
    <xf numFmtId="0" fontId="2" fillId="0" borderId="0" xfId="0" applyFont="1"/>
    <xf numFmtId="0" fontId="3" fillId="0" borderId="2" xfId="0" applyFont="1" applyBorder="1"/>
    <xf numFmtId="44" fontId="0" fillId="0" borderId="2" xfId="0" applyNumberFormat="1" applyBorder="1"/>
    <xf numFmtId="0" fontId="3" fillId="0" borderId="3" xfId="0" applyFont="1" applyBorder="1"/>
    <xf numFmtId="44" fontId="0" fillId="0" borderId="3" xfId="0" applyNumberFormat="1" applyBorder="1"/>
    <xf numFmtId="0" fontId="0" fillId="0" borderId="3" xfId="0" applyBorder="1"/>
    <xf numFmtId="0" fontId="3" fillId="0" borderId="4" xfId="0" applyFont="1" applyBorder="1"/>
    <xf numFmtId="9" fontId="0" fillId="0" borderId="4" xfId="2" applyFont="1" applyBorder="1"/>
    <xf numFmtId="44" fontId="0" fillId="0" borderId="3" xfId="1" applyFont="1" applyBorder="1"/>
    <xf numFmtId="0" fontId="0" fillId="0" borderId="5" xfId="0" applyBorder="1"/>
    <xf numFmtId="44" fontId="0" fillId="0" borderId="5" xfId="1" applyFont="1" applyBorder="1"/>
    <xf numFmtId="44" fontId="0" fillId="0" borderId="5" xfId="0" applyNumberFormat="1" applyBorder="1"/>
    <xf numFmtId="1" fontId="0" fillId="0" borderId="5" xfId="0" applyNumberFormat="1" applyBorder="1"/>
    <xf numFmtId="1" fontId="0" fillId="0" borderId="0" xfId="0" applyNumberForma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top" textRotation="90"/>
    </xf>
    <xf numFmtId="44" fontId="4" fillId="0" borderId="1" xfId="1" applyFont="1" applyBorder="1" applyAlignment="1">
      <alignment vertical="top" textRotation="90"/>
    </xf>
    <xf numFmtId="1" fontId="4" fillId="0" borderId="1" xfId="0" applyNumberFormat="1" applyFont="1" applyBorder="1" applyAlignment="1">
      <alignment vertical="top" textRotation="90"/>
    </xf>
    <xf numFmtId="1" fontId="0" fillId="0" borderId="3" xfId="0" applyNumberFormat="1" applyBorder="1"/>
    <xf numFmtId="164" fontId="0" fillId="0" borderId="5" xfId="0" applyNumberFormat="1" applyBorder="1"/>
    <xf numFmtId="0" fontId="0" fillId="0" borderId="2" xfId="0" applyBorder="1"/>
    <xf numFmtId="44" fontId="0" fillId="0" borderId="2" xfId="1" applyFont="1" applyBorder="1"/>
    <xf numFmtId="44" fontId="0" fillId="0" borderId="5" xfId="1" applyFont="1" applyFill="1" applyBorder="1"/>
    <xf numFmtId="0" fontId="4" fillId="0" borderId="6" xfId="0" applyFont="1" applyFill="1" applyBorder="1"/>
    <xf numFmtId="44" fontId="0" fillId="0" borderId="6" xfId="0" applyNumberFormat="1" applyBorder="1"/>
    <xf numFmtId="0" fontId="3" fillId="0" borderId="7" xfId="0" applyFont="1" applyFill="1" applyBorder="1"/>
    <xf numFmtId="0" fontId="3" fillId="0" borderId="8" xfId="0" applyFont="1" applyFill="1" applyBorder="1"/>
    <xf numFmtId="44" fontId="0" fillId="0" borderId="7" xfId="0" applyNumberFormat="1" applyBorder="1"/>
    <xf numFmtId="44" fontId="0" fillId="0" borderId="8" xfId="0" applyNumberFormat="1" applyBorder="1"/>
    <xf numFmtId="0" fontId="0" fillId="0" borderId="6" xfId="0" applyBorder="1"/>
    <xf numFmtId="44" fontId="0" fillId="0" borderId="6" xfId="1" applyFont="1" applyBorder="1"/>
    <xf numFmtId="164" fontId="0" fillId="0" borderId="6" xfId="0" applyNumberFormat="1" applyBorder="1"/>
    <xf numFmtId="1" fontId="0" fillId="0" borderId="6" xfId="0" applyNumberFormat="1" applyBorder="1"/>
    <xf numFmtId="0" fontId="0" fillId="0" borderId="7" xfId="0" applyBorder="1"/>
    <xf numFmtId="44" fontId="0" fillId="0" borderId="7" xfId="1" applyFont="1" applyBorder="1"/>
    <xf numFmtId="164" fontId="0" fillId="0" borderId="7" xfId="0" applyNumberFormat="1" applyBorder="1"/>
    <xf numFmtId="1" fontId="0" fillId="0" borderId="7" xfId="0" applyNumberFormat="1" applyBorder="1"/>
    <xf numFmtId="0" fontId="0" fillId="0" borderId="7" xfId="0" applyFill="1" applyBorder="1"/>
    <xf numFmtId="0" fontId="0" fillId="0" borderId="7" xfId="0" applyBorder="1" applyAlignment="1">
      <alignment wrapText="1"/>
    </xf>
    <xf numFmtId="14" fontId="0" fillId="0" borderId="7" xfId="0" applyNumberFormat="1" applyBorder="1"/>
    <xf numFmtId="0" fontId="0" fillId="0" borderId="8" xfId="0" applyFill="1" applyBorder="1"/>
    <xf numFmtId="44" fontId="0" fillId="0" borderId="8" xfId="1" applyFont="1" applyBorder="1"/>
    <xf numFmtId="14" fontId="0" fillId="0" borderId="8" xfId="0" applyNumberFormat="1" applyBorder="1"/>
    <xf numFmtId="0" fontId="0" fillId="0" borderId="8" xfId="0" applyBorder="1"/>
    <xf numFmtId="1" fontId="0" fillId="0" borderId="8" xfId="0" applyNumberForma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9" sqref="B9"/>
    </sheetView>
  </sheetViews>
  <sheetFormatPr defaultRowHeight="15" x14ac:dyDescent="0.25"/>
  <cols>
    <col min="1" max="1" width="23.42578125" bestFit="1" customWidth="1"/>
    <col min="2" max="2" width="9" bestFit="1" customWidth="1"/>
  </cols>
  <sheetData>
    <row r="1" spans="1:2" ht="19.5" thickBot="1" x14ac:dyDescent="0.35">
      <c r="A1" s="2" t="s">
        <v>63</v>
      </c>
    </row>
    <row r="2" spans="1:2" ht="15.75" x14ac:dyDescent="0.25">
      <c r="A2" s="3" t="s">
        <v>46</v>
      </c>
      <c r="B2" s="4">
        <f>SUM(Electronics!D2:D1048576)</f>
        <v>214.14000000000004</v>
      </c>
    </row>
    <row r="3" spans="1:2" ht="15.75" x14ac:dyDescent="0.25">
      <c r="A3" s="5" t="s">
        <v>39</v>
      </c>
      <c r="B3" s="6">
        <f>SUM(Electronics!N2:N1048576)</f>
        <v>403.84999999999997</v>
      </c>
    </row>
    <row r="4" spans="1:2" ht="15.75" x14ac:dyDescent="0.25">
      <c r="A4" s="5" t="s">
        <v>38</v>
      </c>
      <c r="B4" s="6">
        <f>B3-B2</f>
        <v>189.70999999999992</v>
      </c>
    </row>
    <row r="5" spans="1:2" ht="15.75" x14ac:dyDescent="0.25">
      <c r="A5" s="5" t="s">
        <v>40</v>
      </c>
      <c r="B5" s="21">
        <f>AVERAGE(Electronics!K2:K1048576)</f>
        <v>1.4444444444444444</v>
      </c>
    </row>
    <row r="6" spans="1:2" ht="15.75" x14ac:dyDescent="0.25">
      <c r="A6" s="5" t="s">
        <v>41</v>
      </c>
      <c r="B6" s="21">
        <f>IF(COUNT(Electronics!L2:L1048576)&gt;0,AVERAGE(Electronics!L2:L1048576),0)</f>
        <v>10.199999999999999</v>
      </c>
    </row>
    <row r="7" spans="1:2" ht="15.75" x14ac:dyDescent="0.25">
      <c r="A7" s="5" t="s">
        <v>42</v>
      </c>
      <c r="B7" s="7">
        <f>COUNT(Electronics!C2:C1048576)</f>
        <v>58</v>
      </c>
    </row>
    <row r="8" spans="1:2" ht="15.75" x14ac:dyDescent="0.25">
      <c r="A8" s="5" t="s">
        <v>43</v>
      </c>
      <c r="B8" s="7">
        <f>COUNT(Electronics!G2:G1048576)</f>
        <v>18</v>
      </c>
    </row>
    <row r="9" spans="1:2" ht="15.75" x14ac:dyDescent="0.25">
      <c r="A9" s="5" t="s">
        <v>45</v>
      </c>
      <c r="B9" s="7">
        <f>COUNT(Electronics!J2:J1048576)</f>
        <v>5</v>
      </c>
    </row>
    <row r="10" spans="1:2" ht="16.5" thickBot="1" x14ac:dyDescent="0.3">
      <c r="A10" s="8" t="s">
        <v>44</v>
      </c>
      <c r="B10" s="9">
        <f>B8/B7</f>
        <v>0.31034482758620691</v>
      </c>
    </row>
    <row r="11" spans="1:2" ht="15.75" thickBot="1" x14ac:dyDescent="0.3"/>
    <row r="12" spans="1:2" ht="15.75" x14ac:dyDescent="0.25">
      <c r="A12" s="26" t="s">
        <v>118</v>
      </c>
      <c r="B12" s="27">
        <f>SUM('Wish List'!D2:D35)</f>
        <v>114.7</v>
      </c>
    </row>
    <row r="13" spans="1:2" ht="15.75" x14ac:dyDescent="0.25">
      <c r="A13" s="28" t="s">
        <v>39</v>
      </c>
      <c r="B13" s="30">
        <f>SUM('Wish List'!G2:G35)</f>
        <v>927.46666666666658</v>
      </c>
    </row>
    <row r="14" spans="1:2" ht="16.5" thickBot="1" x14ac:dyDescent="0.3">
      <c r="A14" s="29" t="s">
        <v>38</v>
      </c>
      <c r="B14" s="31">
        <f>B13-B12</f>
        <v>812.76666666666654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workbookViewId="0">
      <pane ySplit="2085" activePane="bottomLeft"/>
      <selection activeCell="O1" sqref="O1"/>
      <selection pane="bottomLeft" activeCell="J13" sqref="J13"/>
    </sheetView>
  </sheetViews>
  <sheetFormatPr defaultRowHeight="15" x14ac:dyDescent="0.25"/>
  <cols>
    <col min="1" max="1" width="16.140625" bestFit="1" customWidth="1"/>
    <col min="2" max="2" width="29.42578125" bestFit="1" customWidth="1"/>
    <col min="3" max="3" width="4" bestFit="1" customWidth="1"/>
    <col min="4" max="5" width="8" style="1" bestFit="1" customWidth="1"/>
    <col min="6" max="6" width="10.7109375" bestFit="1" customWidth="1"/>
    <col min="7" max="8" width="11" customWidth="1"/>
    <col min="9" max="9" width="3.85546875" style="15" bestFit="1" customWidth="1"/>
    <col min="10" max="10" width="11" customWidth="1"/>
    <col min="11" max="11" width="3.85546875" bestFit="1" customWidth="1"/>
    <col min="12" max="12" width="3.85546875" style="15" bestFit="1" customWidth="1"/>
    <col min="13" max="14" width="8" customWidth="1"/>
    <col min="15" max="15" width="19.5703125" bestFit="1" customWidth="1"/>
    <col min="16" max="16" width="21.85546875" bestFit="1" customWidth="1"/>
    <col min="17" max="17" width="9" bestFit="1" customWidth="1"/>
  </cols>
  <sheetData>
    <row r="1" spans="1:15" s="16" customFormat="1" ht="91.5" customHeight="1" thickBot="1" x14ac:dyDescent="0.3">
      <c r="A1" s="17" t="s">
        <v>22</v>
      </c>
      <c r="B1" s="17" t="s">
        <v>23</v>
      </c>
      <c r="C1" s="18" t="s">
        <v>1</v>
      </c>
      <c r="D1" s="19" t="s">
        <v>2</v>
      </c>
      <c r="E1" s="19" t="s">
        <v>3</v>
      </c>
      <c r="F1" s="18" t="s">
        <v>12</v>
      </c>
      <c r="G1" s="18" t="s">
        <v>15</v>
      </c>
      <c r="H1" s="18" t="s">
        <v>35</v>
      </c>
      <c r="I1" s="20" t="s">
        <v>60</v>
      </c>
      <c r="J1" s="18" t="s">
        <v>13</v>
      </c>
      <c r="K1" s="18" t="s">
        <v>34</v>
      </c>
      <c r="L1" s="20" t="s">
        <v>14</v>
      </c>
      <c r="M1" s="18" t="s">
        <v>39</v>
      </c>
      <c r="N1" s="18" t="s">
        <v>39</v>
      </c>
      <c r="O1" s="18" t="s">
        <v>47</v>
      </c>
    </row>
    <row r="2" spans="1:15" x14ac:dyDescent="0.25">
      <c r="A2" s="32" t="s">
        <v>24</v>
      </c>
      <c r="B2" s="32" t="s">
        <v>16</v>
      </c>
      <c r="C2" s="32">
        <v>15</v>
      </c>
      <c r="D2" s="33">
        <v>2.5099999999999998</v>
      </c>
      <c r="E2" s="33">
        <f t="shared" ref="E2:E46" si="0">D2/C2</f>
        <v>0.16733333333333331</v>
      </c>
      <c r="F2" s="34">
        <v>41316</v>
      </c>
      <c r="G2" s="34">
        <v>41317</v>
      </c>
      <c r="H2" s="34">
        <f>F2+20</f>
        <v>41336</v>
      </c>
      <c r="I2" s="35">
        <f t="shared" ref="I2:I19" ca="1" si="1">IF(L2="",H2-NOW(),0)</f>
        <v>0</v>
      </c>
      <c r="J2" s="34">
        <v>41326</v>
      </c>
      <c r="K2" s="32">
        <f t="shared" ref="K2:K19" si="2">IF(G2&lt;&gt;"",G2-F2,"")</f>
        <v>1</v>
      </c>
      <c r="L2" s="35">
        <f t="shared" ref="L2:L18" si="3">IF(J2&lt;&gt;"",J2-F2,"")</f>
        <v>10</v>
      </c>
      <c r="M2" s="33">
        <v>0.32</v>
      </c>
      <c r="N2" s="27">
        <f t="shared" ref="N2:N19" si="4">C2*M2</f>
        <v>4.8</v>
      </c>
      <c r="O2" s="27" t="s">
        <v>58</v>
      </c>
    </row>
    <row r="3" spans="1:15" x14ac:dyDescent="0.25">
      <c r="A3" s="36" t="s">
        <v>32</v>
      </c>
      <c r="B3" s="36" t="s">
        <v>19</v>
      </c>
      <c r="C3" s="36">
        <v>1</v>
      </c>
      <c r="D3" s="37">
        <v>11.45</v>
      </c>
      <c r="E3" s="37">
        <f t="shared" si="0"/>
        <v>11.45</v>
      </c>
      <c r="F3" s="38">
        <v>41316</v>
      </c>
      <c r="G3" s="38">
        <v>41317</v>
      </c>
      <c r="H3" s="38">
        <v>41341</v>
      </c>
      <c r="I3" s="39">
        <f t="shared" ca="1" si="1"/>
        <v>3.6210619212943129</v>
      </c>
      <c r="J3" s="38"/>
      <c r="K3" s="36">
        <f t="shared" si="2"/>
        <v>1</v>
      </c>
      <c r="L3" s="39" t="str">
        <f t="shared" si="3"/>
        <v/>
      </c>
      <c r="M3" s="37">
        <v>12.95</v>
      </c>
      <c r="N3" s="30">
        <f t="shared" si="4"/>
        <v>12.95</v>
      </c>
      <c r="O3" s="30" t="s">
        <v>59</v>
      </c>
    </row>
    <row r="4" spans="1:15" x14ac:dyDescent="0.25">
      <c r="A4" s="36" t="s">
        <v>26</v>
      </c>
      <c r="B4" s="36" t="s">
        <v>17</v>
      </c>
      <c r="C4" s="36">
        <v>10</v>
      </c>
      <c r="D4" s="37">
        <v>4.67</v>
      </c>
      <c r="E4" s="37">
        <f t="shared" si="0"/>
        <v>0.46699999999999997</v>
      </c>
      <c r="F4" s="38">
        <v>41316</v>
      </c>
      <c r="G4" s="38">
        <v>41317</v>
      </c>
      <c r="H4" s="38">
        <v>41345</v>
      </c>
      <c r="I4" s="39">
        <f t="shared" ca="1" si="1"/>
        <v>0</v>
      </c>
      <c r="J4" s="38">
        <v>41326</v>
      </c>
      <c r="K4" s="36">
        <f t="shared" si="2"/>
        <v>1</v>
      </c>
      <c r="L4" s="39">
        <f t="shared" si="3"/>
        <v>10</v>
      </c>
      <c r="M4" s="37">
        <v>1.25</v>
      </c>
      <c r="N4" s="30">
        <f t="shared" si="4"/>
        <v>12.5</v>
      </c>
      <c r="O4" s="30" t="s">
        <v>56</v>
      </c>
    </row>
    <row r="5" spans="1:15" x14ac:dyDescent="0.25">
      <c r="A5" s="36" t="s">
        <v>33</v>
      </c>
      <c r="B5" s="36" t="s">
        <v>20</v>
      </c>
      <c r="C5" s="36">
        <v>1</v>
      </c>
      <c r="D5" s="37">
        <v>2.74</v>
      </c>
      <c r="E5" s="37">
        <f t="shared" si="0"/>
        <v>2.74</v>
      </c>
      <c r="F5" s="38">
        <v>41316</v>
      </c>
      <c r="G5" s="38">
        <v>41320</v>
      </c>
      <c r="H5" s="38">
        <v>41345</v>
      </c>
      <c r="I5" s="39">
        <f t="shared" ca="1" si="1"/>
        <v>7.6210619212943129</v>
      </c>
      <c r="J5" s="38"/>
      <c r="K5" s="36">
        <f t="shared" si="2"/>
        <v>4</v>
      </c>
      <c r="L5" s="39" t="str">
        <f t="shared" si="3"/>
        <v/>
      </c>
      <c r="M5" s="37">
        <v>1.45</v>
      </c>
      <c r="N5" s="30">
        <f t="shared" si="4"/>
        <v>1.45</v>
      </c>
      <c r="O5" s="30" t="s">
        <v>49</v>
      </c>
    </row>
    <row r="6" spans="1:15" x14ac:dyDescent="0.25">
      <c r="A6" s="36" t="s">
        <v>33</v>
      </c>
      <c r="B6" s="36" t="s">
        <v>21</v>
      </c>
      <c r="C6" s="36">
        <v>1</v>
      </c>
      <c r="D6" s="37">
        <v>2.66</v>
      </c>
      <c r="E6" s="37">
        <f t="shared" si="0"/>
        <v>2.66</v>
      </c>
      <c r="F6" s="38">
        <v>41316</v>
      </c>
      <c r="G6" s="38">
        <v>41320</v>
      </c>
      <c r="H6" s="38">
        <v>41345</v>
      </c>
      <c r="I6" s="39">
        <f t="shared" ca="1" si="1"/>
        <v>7.6210619212943129</v>
      </c>
      <c r="J6" s="38"/>
      <c r="K6" s="36">
        <f t="shared" si="2"/>
        <v>4</v>
      </c>
      <c r="L6" s="39" t="str">
        <f t="shared" si="3"/>
        <v/>
      </c>
      <c r="M6" s="37">
        <v>1.45</v>
      </c>
      <c r="N6" s="30">
        <f t="shared" si="4"/>
        <v>1.45</v>
      </c>
      <c r="O6" s="30" t="s">
        <v>49</v>
      </c>
    </row>
    <row r="7" spans="1:15" x14ac:dyDescent="0.25">
      <c r="A7" s="36" t="s">
        <v>28</v>
      </c>
      <c r="B7" s="36" t="s">
        <v>6</v>
      </c>
      <c r="C7" s="36">
        <v>40</v>
      </c>
      <c r="D7" s="37">
        <v>4.6399999999999997</v>
      </c>
      <c r="E7" s="37">
        <f t="shared" si="0"/>
        <v>0.11599999999999999</v>
      </c>
      <c r="F7" s="38">
        <v>41323</v>
      </c>
      <c r="G7" s="38">
        <v>41324</v>
      </c>
      <c r="H7" s="38">
        <v>41353</v>
      </c>
      <c r="I7" s="39">
        <f t="shared" ca="1" si="1"/>
        <v>0</v>
      </c>
      <c r="J7" s="38">
        <v>41333</v>
      </c>
      <c r="K7" s="36">
        <f t="shared" si="2"/>
        <v>1</v>
      </c>
      <c r="L7" s="39">
        <f t="shared" si="3"/>
        <v>10</v>
      </c>
      <c r="M7" s="37">
        <v>0.75</v>
      </c>
      <c r="N7" s="30">
        <f t="shared" si="4"/>
        <v>30</v>
      </c>
      <c r="O7" s="30" t="s">
        <v>51</v>
      </c>
    </row>
    <row r="8" spans="1:15" x14ac:dyDescent="0.25">
      <c r="A8" s="36" t="s">
        <v>28</v>
      </c>
      <c r="B8" s="36" t="s">
        <v>7</v>
      </c>
      <c r="C8" s="36">
        <v>100</v>
      </c>
      <c r="D8" s="37">
        <v>3.1</v>
      </c>
      <c r="E8" s="37">
        <f t="shared" si="0"/>
        <v>3.1E-2</v>
      </c>
      <c r="F8" s="38">
        <v>41323</v>
      </c>
      <c r="G8" s="38">
        <v>41324</v>
      </c>
      <c r="H8" s="38">
        <v>41353</v>
      </c>
      <c r="I8" s="39">
        <f t="shared" ca="1" si="1"/>
        <v>0</v>
      </c>
      <c r="J8" s="38">
        <v>41334</v>
      </c>
      <c r="K8" s="36">
        <f t="shared" si="2"/>
        <v>1</v>
      </c>
      <c r="L8" s="39">
        <f t="shared" si="3"/>
        <v>11</v>
      </c>
      <c r="M8" s="37">
        <v>0.44</v>
      </c>
      <c r="N8" s="30">
        <f t="shared" si="4"/>
        <v>44</v>
      </c>
      <c r="O8" s="30" t="s">
        <v>52</v>
      </c>
    </row>
    <row r="9" spans="1:15" x14ac:dyDescent="0.25">
      <c r="A9" s="36" t="s">
        <v>24</v>
      </c>
      <c r="B9" s="36" t="s">
        <v>0</v>
      </c>
      <c r="C9" s="36">
        <v>10</v>
      </c>
      <c r="D9" s="37">
        <v>3.49</v>
      </c>
      <c r="E9" s="37">
        <f t="shared" si="0"/>
        <v>0.34900000000000003</v>
      </c>
      <c r="F9" s="38">
        <v>41323</v>
      </c>
      <c r="G9" s="38">
        <v>41324</v>
      </c>
      <c r="H9" s="38">
        <v>41352</v>
      </c>
      <c r="I9" s="39">
        <f t="shared" ca="1" si="1"/>
        <v>14.621061921294313</v>
      </c>
      <c r="J9" s="38"/>
      <c r="K9" s="36">
        <f t="shared" si="2"/>
        <v>1</v>
      </c>
      <c r="L9" s="39" t="str">
        <f t="shared" si="3"/>
        <v/>
      </c>
      <c r="M9" s="37">
        <v>0.4</v>
      </c>
      <c r="N9" s="30">
        <f t="shared" si="4"/>
        <v>4</v>
      </c>
      <c r="O9" s="30" t="s">
        <v>56</v>
      </c>
    </row>
    <row r="10" spans="1:15" x14ac:dyDescent="0.25">
      <c r="A10" s="36" t="s">
        <v>26</v>
      </c>
      <c r="B10" s="36" t="s">
        <v>18</v>
      </c>
      <c r="C10" s="36">
        <v>10</v>
      </c>
      <c r="D10" s="37">
        <v>2.79</v>
      </c>
      <c r="E10" s="37">
        <f t="shared" si="0"/>
        <v>0.27900000000000003</v>
      </c>
      <c r="F10" s="38">
        <v>41323</v>
      </c>
      <c r="G10" s="38">
        <v>41324</v>
      </c>
      <c r="H10" s="38">
        <v>41352</v>
      </c>
      <c r="I10" s="39">
        <f t="shared" ca="1" si="1"/>
        <v>14.621061921294313</v>
      </c>
      <c r="J10" s="38"/>
      <c r="K10" s="36">
        <f t="shared" si="2"/>
        <v>1</v>
      </c>
      <c r="L10" s="39" t="str">
        <f t="shared" si="3"/>
        <v/>
      </c>
      <c r="M10" s="37">
        <v>0.95</v>
      </c>
      <c r="N10" s="30">
        <f t="shared" si="4"/>
        <v>9.5</v>
      </c>
      <c r="O10" s="30" t="s">
        <v>57</v>
      </c>
    </row>
    <row r="11" spans="1:15" x14ac:dyDescent="0.25">
      <c r="A11" s="36" t="s">
        <v>25</v>
      </c>
      <c r="B11" s="36" t="s">
        <v>4</v>
      </c>
      <c r="C11" s="36">
        <v>10</v>
      </c>
      <c r="D11" s="37">
        <v>1.68</v>
      </c>
      <c r="E11" s="37">
        <f t="shared" si="0"/>
        <v>0.16799999999999998</v>
      </c>
      <c r="F11" s="38">
        <v>41323</v>
      </c>
      <c r="G11" s="38">
        <v>41324</v>
      </c>
      <c r="H11" s="38">
        <v>41353</v>
      </c>
      <c r="I11" s="39">
        <f t="shared" ca="1" si="1"/>
        <v>15.621061921294313</v>
      </c>
      <c r="J11" s="38"/>
      <c r="K11" s="36">
        <f t="shared" si="2"/>
        <v>1</v>
      </c>
      <c r="L11" s="39" t="str">
        <f t="shared" si="3"/>
        <v/>
      </c>
      <c r="M11" s="37">
        <v>4.95</v>
      </c>
      <c r="N11" s="30">
        <f t="shared" si="4"/>
        <v>49.5</v>
      </c>
      <c r="O11" s="30" t="s">
        <v>55</v>
      </c>
    </row>
    <row r="12" spans="1:15" x14ac:dyDescent="0.25">
      <c r="A12" s="36" t="s">
        <v>29</v>
      </c>
      <c r="B12" s="36" t="s">
        <v>8</v>
      </c>
      <c r="C12" s="36">
        <v>100</v>
      </c>
      <c r="D12" s="37">
        <v>1.28</v>
      </c>
      <c r="E12" s="37">
        <f t="shared" si="0"/>
        <v>1.2800000000000001E-2</v>
      </c>
      <c r="F12" s="38">
        <v>41323</v>
      </c>
      <c r="G12" s="38">
        <v>41324</v>
      </c>
      <c r="H12" s="38">
        <v>41353</v>
      </c>
      <c r="I12" s="39">
        <f t="shared" ca="1" si="1"/>
        <v>15.621061921294313</v>
      </c>
      <c r="J12" s="38"/>
      <c r="K12" s="36">
        <f t="shared" si="2"/>
        <v>1</v>
      </c>
      <c r="L12" s="39" t="str">
        <f t="shared" si="3"/>
        <v/>
      </c>
      <c r="M12" s="37">
        <f>0.46/8</f>
        <v>5.7500000000000002E-2</v>
      </c>
      <c r="N12" s="30">
        <f t="shared" si="4"/>
        <v>5.75</v>
      </c>
      <c r="O12" s="30" t="s">
        <v>52</v>
      </c>
    </row>
    <row r="13" spans="1:15" x14ac:dyDescent="0.25">
      <c r="A13" s="36" t="s">
        <v>76</v>
      </c>
      <c r="B13" s="36" t="s">
        <v>36</v>
      </c>
      <c r="C13" s="36">
        <v>100</v>
      </c>
      <c r="D13" s="37">
        <v>12.39</v>
      </c>
      <c r="E13" s="37">
        <f t="shared" si="0"/>
        <v>0.12390000000000001</v>
      </c>
      <c r="F13" s="38">
        <v>41324</v>
      </c>
      <c r="G13" s="38">
        <v>41324</v>
      </c>
      <c r="H13" s="38">
        <v>41354</v>
      </c>
      <c r="I13" s="39">
        <f t="shared" ca="1" si="1"/>
        <v>0</v>
      </c>
      <c r="J13" s="38">
        <v>41334</v>
      </c>
      <c r="K13" s="36">
        <f t="shared" si="2"/>
        <v>0</v>
      </c>
      <c r="L13" s="39">
        <f t="shared" si="3"/>
        <v>10</v>
      </c>
      <c r="M13" s="37">
        <v>0.98</v>
      </c>
      <c r="N13" s="30">
        <f t="shared" si="4"/>
        <v>98</v>
      </c>
      <c r="O13" s="30" t="s">
        <v>48</v>
      </c>
    </row>
    <row r="14" spans="1:15" x14ac:dyDescent="0.25">
      <c r="A14" s="36" t="s">
        <v>30</v>
      </c>
      <c r="B14" s="36" t="s">
        <v>10</v>
      </c>
      <c r="C14" s="36">
        <v>100</v>
      </c>
      <c r="D14" s="37">
        <v>1.49</v>
      </c>
      <c r="E14" s="37">
        <f t="shared" si="0"/>
        <v>1.49E-2</v>
      </c>
      <c r="F14" s="38">
        <v>41323</v>
      </c>
      <c r="G14" s="38">
        <v>41324</v>
      </c>
      <c r="H14" s="38">
        <v>41352</v>
      </c>
      <c r="I14" s="39">
        <f t="shared" ca="1" si="1"/>
        <v>14.621061921294313</v>
      </c>
      <c r="J14" s="38"/>
      <c r="K14" s="36">
        <f t="shared" si="2"/>
        <v>1</v>
      </c>
      <c r="L14" s="39" t="str">
        <f t="shared" si="3"/>
        <v/>
      </c>
      <c r="M14" s="37">
        <v>0.3</v>
      </c>
      <c r="N14" s="30">
        <f t="shared" si="4"/>
        <v>30</v>
      </c>
      <c r="O14" s="30" t="s">
        <v>53</v>
      </c>
    </row>
    <row r="15" spans="1:15" x14ac:dyDescent="0.25">
      <c r="A15" s="36" t="s">
        <v>31</v>
      </c>
      <c r="B15" s="36" t="s">
        <v>11</v>
      </c>
      <c r="C15" s="36">
        <v>1</v>
      </c>
      <c r="D15" s="37">
        <v>3.49</v>
      </c>
      <c r="E15" s="37">
        <f t="shared" si="0"/>
        <v>3.49</v>
      </c>
      <c r="F15" s="38">
        <v>41323</v>
      </c>
      <c r="G15" s="38">
        <v>41324</v>
      </c>
      <c r="H15" s="38">
        <f>F15+20</f>
        <v>41343</v>
      </c>
      <c r="I15" s="39">
        <f t="shared" ca="1" si="1"/>
        <v>5.6210619212943129</v>
      </c>
      <c r="J15" s="38"/>
      <c r="K15" s="36">
        <f t="shared" si="2"/>
        <v>1</v>
      </c>
      <c r="L15" s="39" t="str">
        <f t="shared" si="3"/>
        <v/>
      </c>
      <c r="M15" s="37">
        <v>11.95</v>
      </c>
      <c r="N15" s="30">
        <f t="shared" si="4"/>
        <v>11.95</v>
      </c>
      <c r="O15" s="30" t="s">
        <v>54</v>
      </c>
    </row>
    <row r="16" spans="1:15" x14ac:dyDescent="0.25">
      <c r="A16" s="36" t="s">
        <v>29</v>
      </c>
      <c r="B16" s="36" t="s">
        <v>9</v>
      </c>
      <c r="C16" s="36">
        <v>200</v>
      </c>
      <c r="D16" s="37">
        <v>1</v>
      </c>
      <c r="E16" s="37">
        <f t="shared" si="0"/>
        <v>5.0000000000000001E-3</v>
      </c>
      <c r="F16" s="38">
        <v>41323</v>
      </c>
      <c r="G16" s="38">
        <v>41325</v>
      </c>
      <c r="H16" s="38">
        <v>41351</v>
      </c>
      <c r="I16" s="39">
        <f t="shared" ca="1" si="1"/>
        <v>13.621061921294313</v>
      </c>
      <c r="J16" s="38"/>
      <c r="K16" s="36">
        <f t="shared" si="2"/>
        <v>2</v>
      </c>
      <c r="L16" s="39" t="str">
        <f t="shared" si="3"/>
        <v/>
      </c>
      <c r="M16" s="37">
        <f>0.46/8</f>
        <v>5.7500000000000002E-2</v>
      </c>
      <c r="N16" s="30">
        <f t="shared" si="4"/>
        <v>11.5</v>
      </c>
      <c r="O16" s="30" t="s">
        <v>50</v>
      </c>
    </row>
    <row r="17" spans="1:15" x14ac:dyDescent="0.25">
      <c r="A17" s="36" t="s">
        <v>29</v>
      </c>
      <c r="B17" s="36" t="s">
        <v>37</v>
      </c>
      <c r="C17" s="36">
        <v>200</v>
      </c>
      <c r="D17" s="37">
        <v>1</v>
      </c>
      <c r="E17" s="37">
        <f t="shared" si="0"/>
        <v>5.0000000000000001E-3</v>
      </c>
      <c r="F17" s="38">
        <v>41324</v>
      </c>
      <c r="G17" s="38">
        <v>41325</v>
      </c>
      <c r="H17" s="38">
        <v>41351</v>
      </c>
      <c r="I17" s="39">
        <f t="shared" ca="1" si="1"/>
        <v>13.621061921294313</v>
      </c>
      <c r="J17" s="38"/>
      <c r="K17" s="36">
        <f t="shared" si="2"/>
        <v>1</v>
      </c>
      <c r="L17" s="39" t="str">
        <f t="shared" si="3"/>
        <v/>
      </c>
      <c r="M17" s="37">
        <v>0.22</v>
      </c>
      <c r="N17" s="30">
        <f t="shared" si="4"/>
        <v>44</v>
      </c>
      <c r="O17" s="30" t="s">
        <v>50</v>
      </c>
    </row>
    <row r="18" spans="1:15" x14ac:dyDescent="0.25">
      <c r="A18" s="36" t="s">
        <v>27</v>
      </c>
      <c r="B18" s="36" t="s">
        <v>5</v>
      </c>
      <c r="C18" s="36">
        <v>30</v>
      </c>
      <c r="D18" s="37">
        <v>3.39</v>
      </c>
      <c r="E18" s="37">
        <f t="shared" si="0"/>
        <v>0.113</v>
      </c>
      <c r="F18" s="38">
        <v>41323</v>
      </c>
      <c r="G18" s="38">
        <v>41326</v>
      </c>
      <c r="H18" s="38">
        <v>41352</v>
      </c>
      <c r="I18" s="39">
        <f t="shared" ca="1" si="1"/>
        <v>14.621061921294313</v>
      </c>
      <c r="J18" s="38"/>
      <c r="K18" s="36">
        <f t="shared" si="2"/>
        <v>3</v>
      </c>
      <c r="L18" s="39" t="str">
        <f t="shared" si="3"/>
        <v/>
      </c>
      <c r="M18" s="37">
        <v>0.25</v>
      </c>
      <c r="N18" s="30">
        <f t="shared" si="4"/>
        <v>7.5</v>
      </c>
      <c r="O18" s="30" t="s">
        <v>49</v>
      </c>
    </row>
    <row r="19" spans="1:15" x14ac:dyDescent="0.25">
      <c r="A19" s="36" t="s">
        <v>26</v>
      </c>
      <c r="B19" s="36" t="s">
        <v>64</v>
      </c>
      <c r="C19" s="36">
        <v>20</v>
      </c>
      <c r="D19" s="37">
        <v>3.99</v>
      </c>
      <c r="E19" s="37">
        <f t="shared" si="0"/>
        <v>0.19950000000000001</v>
      </c>
      <c r="F19" s="38">
        <v>41326</v>
      </c>
      <c r="G19" s="38">
        <v>41327</v>
      </c>
      <c r="H19" s="38">
        <v>41355</v>
      </c>
      <c r="I19" s="36">
        <f t="shared" ca="1" si="1"/>
        <v>17.621061921294313</v>
      </c>
      <c r="J19" s="38"/>
      <c r="K19" s="36">
        <f t="shared" si="2"/>
        <v>1</v>
      </c>
      <c r="L19" s="39"/>
      <c r="M19" s="37">
        <v>1.25</v>
      </c>
      <c r="N19" s="30">
        <f t="shared" si="4"/>
        <v>25</v>
      </c>
      <c r="O19" s="30" t="s">
        <v>65</v>
      </c>
    </row>
    <row r="20" spans="1:15" x14ac:dyDescent="0.25">
      <c r="A20" s="40" t="s">
        <v>28</v>
      </c>
      <c r="B20" s="41" t="s">
        <v>119</v>
      </c>
      <c r="C20" s="40">
        <v>100</v>
      </c>
      <c r="D20" s="37">
        <v>2.54</v>
      </c>
      <c r="E20" s="37">
        <f t="shared" si="0"/>
        <v>2.5399999999999999E-2</v>
      </c>
      <c r="F20" s="42">
        <v>41336</v>
      </c>
      <c r="G20" s="36"/>
      <c r="H20" s="36"/>
      <c r="I20" s="39"/>
      <c r="J20" s="36"/>
      <c r="K20" s="36"/>
      <c r="L20" s="39"/>
      <c r="M20" s="36"/>
      <c r="N20" s="30"/>
      <c r="O20" s="30" t="s">
        <v>121</v>
      </c>
    </row>
    <row r="21" spans="1:15" x14ac:dyDescent="0.25">
      <c r="A21" s="40" t="s">
        <v>27</v>
      </c>
      <c r="B21" s="40" t="s">
        <v>123</v>
      </c>
      <c r="C21" s="40">
        <v>100</v>
      </c>
      <c r="D21" s="37">
        <v>4.8499999999999996</v>
      </c>
      <c r="E21" s="37">
        <f t="shared" si="0"/>
        <v>4.8499999999999995E-2</v>
      </c>
      <c r="F21" s="42">
        <v>41336</v>
      </c>
      <c r="G21" s="36"/>
      <c r="H21" s="36"/>
      <c r="I21" s="39"/>
      <c r="J21" s="36"/>
      <c r="K21" s="36"/>
      <c r="L21" s="39"/>
      <c r="M21" s="36"/>
      <c r="N21" s="36"/>
      <c r="O21" s="30" t="s">
        <v>122</v>
      </c>
    </row>
    <row r="22" spans="1:15" x14ac:dyDescent="0.25">
      <c r="A22" s="40" t="s">
        <v>27</v>
      </c>
      <c r="B22" s="40" t="s">
        <v>120</v>
      </c>
      <c r="C22" s="40">
        <v>100</v>
      </c>
      <c r="D22" s="37">
        <v>4.17</v>
      </c>
      <c r="E22" s="37">
        <f t="shared" si="0"/>
        <v>4.1700000000000001E-2</v>
      </c>
      <c r="F22" s="42">
        <v>41336</v>
      </c>
      <c r="G22" s="36"/>
      <c r="H22" s="36"/>
      <c r="I22" s="39"/>
      <c r="J22" s="36"/>
      <c r="K22" s="36"/>
      <c r="L22" s="39"/>
      <c r="M22" s="36"/>
      <c r="N22" s="36"/>
      <c r="O22" s="30" t="s">
        <v>122</v>
      </c>
    </row>
    <row r="23" spans="1:15" x14ac:dyDescent="0.25">
      <c r="A23" s="40" t="s">
        <v>27</v>
      </c>
      <c r="B23" s="40" t="s">
        <v>124</v>
      </c>
      <c r="C23" s="40">
        <v>100</v>
      </c>
      <c r="D23" s="37">
        <v>4.8499999999999996</v>
      </c>
      <c r="E23" s="37">
        <f t="shared" si="0"/>
        <v>4.8499999999999995E-2</v>
      </c>
      <c r="F23" s="42">
        <v>41336</v>
      </c>
      <c r="G23" s="36"/>
      <c r="H23" s="36"/>
      <c r="I23" s="39"/>
      <c r="J23" s="36"/>
      <c r="K23" s="36"/>
      <c r="L23" s="39"/>
      <c r="M23" s="36"/>
      <c r="N23" s="36"/>
      <c r="O23" s="30" t="s">
        <v>122</v>
      </c>
    </row>
    <row r="24" spans="1:15" x14ac:dyDescent="0.25">
      <c r="A24" s="40" t="s">
        <v>27</v>
      </c>
      <c r="B24" s="40" t="s">
        <v>125</v>
      </c>
      <c r="C24" s="40">
        <v>100</v>
      </c>
      <c r="D24" s="37">
        <v>4.17</v>
      </c>
      <c r="E24" s="37">
        <f t="shared" si="0"/>
        <v>4.1700000000000001E-2</v>
      </c>
      <c r="F24" s="42">
        <v>41336</v>
      </c>
      <c r="G24" s="36"/>
      <c r="H24" s="36"/>
      <c r="I24" s="39"/>
      <c r="J24" s="36"/>
      <c r="K24" s="36"/>
      <c r="L24" s="39"/>
      <c r="M24" s="36"/>
      <c r="N24" s="36"/>
      <c r="O24" s="30" t="s">
        <v>122</v>
      </c>
    </row>
    <row r="25" spans="1:15" x14ac:dyDescent="0.25">
      <c r="A25" s="40" t="s">
        <v>31</v>
      </c>
      <c r="B25" s="40" t="s">
        <v>126</v>
      </c>
      <c r="C25" s="40">
        <v>5</v>
      </c>
      <c r="D25" s="37">
        <v>1.48</v>
      </c>
      <c r="E25" s="37">
        <f t="shared" si="0"/>
        <v>0.29599999999999999</v>
      </c>
      <c r="F25" s="42">
        <v>41336</v>
      </c>
      <c r="G25" s="36"/>
      <c r="H25" s="36"/>
      <c r="I25" s="39"/>
      <c r="J25" s="36"/>
      <c r="K25" s="36"/>
      <c r="L25" s="39"/>
      <c r="M25" s="36"/>
      <c r="N25" s="36"/>
      <c r="O25" s="30" t="s">
        <v>48</v>
      </c>
    </row>
    <row r="26" spans="1:15" x14ac:dyDescent="0.25">
      <c r="A26" s="40" t="s">
        <v>31</v>
      </c>
      <c r="B26" s="40" t="s">
        <v>127</v>
      </c>
      <c r="C26" s="40">
        <v>5</v>
      </c>
      <c r="D26" s="37">
        <v>1.48</v>
      </c>
      <c r="E26" s="37">
        <f t="shared" si="0"/>
        <v>0.29599999999999999</v>
      </c>
      <c r="F26" s="42">
        <v>41336</v>
      </c>
      <c r="G26" s="36"/>
      <c r="H26" s="36"/>
      <c r="I26" s="39"/>
      <c r="J26" s="36"/>
      <c r="K26" s="36"/>
      <c r="L26" s="39"/>
      <c r="M26" s="36"/>
      <c r="N26" s="36"/>
      <c r="O26" s="30" t="s">
        <v>48</v>
      </c>
    </row>
    <row r="27" spans="1:15" x14ac:dyDescent="0.25">
      <c r="A27" s="40" t="s">
        <v>28</v>
      </c>
      <c r="B27" s="40" t="s">
        <v>128</v>
      </c>
      <c r="C27" s="40">
        <v>100</v>
      </c>
      <c r="D27" s="37">
        <v>6.49</v>
      </c>
      <c r="E27" s="37">
        <f t="shared" si="0"/>
        <v>6.4899999999999999E-2</v>
      </c>
      <c r="F27" s="42">
        <v>41336</v>
      </c>
      <c r="G27" s="36"/>
      <c r="H27" s="36"/>
      <c r="I27" s="39"/>
      <c r="J27" s="36"/>
      <c r="K27" s="36"/>
      <c r="L27" s="39"/>
      <c r="M27" s="36"/>
      <c r="N27" s="36"/>
      <c r="O27" s="30" t="s">
        <v>48</v>
      </c>
    </row>
    <row r="28" spans="1:15" x14ac:dyDescent="0.25">
      <c r="A28" s="40" t="s">
        <v>76</v>
      </c>
      <c r="B28" s="40" t="s">
        <v>129</v>
      </c>
      <c r="C28" s="40">
        <v>100</v>
      </c>
      <c r="D28" s="37">
        <v>11.3</v>
      </c>
      <c r="E28" s="37">
        <f t="shared" si="0"/>
        <v>0.113</v>
      </c>
      <c r="F28" s="42">
        <v>41336</v>
      </c>
      <c r="G28" s="36"/>
      <c r="H28" s="36"/>
      <c r="I28" s="39"/>
      <c r="J28" s="36"/>
      <c r="K28" s="36"/>
      <c r="L28" s="39"/>
      <c r="M28" s="36"/>
      <c r="N28" s="36"/>
      <c r="O28" s="30" t="s">
        <v>130</v>
      </c>
    </row>
    <row r="29" spans="1:15" x14ac:dyDescent="0.25">
      <c r="A29" s="40" t="s">
        <v>28</v>
      </c>
      <c r="B29" s="40" t="s">
        <v>132</v>
      </c>
      <c r="C29" s="40">
        <v>100</v>
      </c>
      <c r="D29" s="37">
        <v>3.1</v>
      </c>
      <c r="E29" s="37">
        <f t="shared" si="0"/>
        <v>3.1E-2</v>
      </c>
      <c r="F29" s="42">
        <v>41336</v>
      </c>
      <c r="G29" s="36"/>
      <c r="H29" s="36"/>
      <c r="I29" s="39"/>
      <c r="J29" s="36"/>
      <c r="K29" s="36"/>
      <c r="L29" s="39"/>
      <c r="M29" s="36"/>
      <c r="N29" s="36"/>
      <c r="O29" s="30" t="s">
        <v>130</v>
      </c>
    </row>
    <row r="30" spans="1:15" x14ac:dyDescent="0.25">
      <c r="A30" s="40" t="s">
        <v>28</v>
      </c>
      <c r="B30" s="40" t="s">
        <v>131</v>
      </c>
      <c r="C30" s="40">
        <v>100</v>
      </c>
      <c r="D30" s="37">
        <v>5.23</v>
      </c>
      <c r="E30" s="37">
        <f t="shared" si="0"/>
        <v>5.2300000000000006E-2</v>
      </c>
      <c r="F30" s="42">
        <v>41336</v>
      </c>
      <c r="G30" s="36"/>
      <c r="H30" s="36"/>
      <c r="I30" s="39"/>
      <c r="J30" s="36"/>
      <c r="K30" s="36"/>
      <c r="L30" s="39"/>
      <c r="M30" s="36"/>
      <c r="N30" s="36"/>
      <c r="O30" s="30" t="s">
        <v>130</v>
      </c>
    </row>
    <row r="31" spans="1:15" x14ac:dyDescent="0.25">
      <c r="A31" s="40" t="s">
        <v>28</v>
      </c>
      <c r="B31" s="40" t="s">
        <v>133</v>
      </c>
      <c r="C31" s="40">
        <v>100</v>
      </c>
      <c r="D31" s="37">
        <v>3.2</v>
      </c>
      <c r="E31" s="37">
        <f t="shared" si="0"/>
        <v>3.2000000000000001E-2</v>
      </c>
      <c r="F31" s="42">
        <v>41336</v>
      </c>
      <c r="G31" s="36"/>
      <c r="H31" s="36"/>
      <c r="I31" s="39"/>
      <c r="J31" s="36"/>
      <c r="K31" s="36"/>
      <c r="L31" s="39"/>
      <c r="M31" s="36"/>
      <c r="N31" s="36"/>
      <c r="O31" s="30" t="s">
        <v>130</v>
      </c>
    </row>
    <row r="32" spans="1:15" x14ac:dyDescent="0.25">
      <c r="A32" s="40" t="s">
        <v>26</v>
      </c>
      <c r="B32" s="40" t="s">
        <v>90</v>
      </c>
      <c r="C32" s="40">
        <v>10</v>
      </c>
      <c r="D32" s="37">
        <v>4.16</v>
      </c>
      <c r="E32" s="37">
        <f t="shared" si="0"/>
        <v>0.41600000000000004</v>
      </c>
      <c r="F32" s="42">
        <v>41336</v>
      </c>
      <c r="G32" s="36"/>
      <c r="H32" s="36"/>
      <c r="I32" s="39"/>
      <c r="J32" s="36"/>
      <c r="K32" s="36"/>
      <c r="L32" s="39"/>
      <c r="M32" s="36"/>
      <c r="N32" s="36"/>
      <c r="O32" s="30" t="s">
        <v>134</v>
      </c>
    </row>
    <row r="33" spans="1:15" x14ac:dyDescent="0.25">
      <c r="A33" s="40" t="s">
        <v>25</v>
      </c>
      <c r="B33" s="40" t="s">
        <v>135</v>
      </c>
      <c r="C33" s="40">
        <v>10</v>
      </c>
      <c r="D33" s="37">
        <v>5.59</v>
      </c>
      <c r="E33" s="37">
        <f t="shared" si="0"/>
        <v>0.55899999999999994</v>
      </c>
      <c r="F33" s="42">
        <v>41336</v>
      </c>
      <c r="G33" s="36"/>
      <c r="H33" s="36"/>
      <c r="I33" s="39"/>
      <c r="J33" s="36"/>
      <c r="K33" s="36"/>
      <c r="L33" s="39"/>
      <c r="M33" s="36"/>
      <c r="N33" s="36"/>
      <c r="O33" s="30" t="s">
        <v>108</v>
      </c>
    </row>
    <row r="34" spans="1:15" x14ac:dyDescent="0.25">
      <c r="A34" s="40" t="s">
        <v>137</v>
      </c>
      <c r="B34" s="40" t="s">
        <v>136</v>
      </c>
      <c r="C34" s="40">
        <v>2</v>
      </c>
      <c r="D34" s="37">
        <v>4.74</v>
      </c>
      <c r="E34" s="37">
        <f t="shared" si="0"/>
        <v>2.37</v>
      </c>
      <c r="F34" s="42">
        <v>41336</v>
      </c>
      <c r="G34" s="36"/>
      <c r="H34" s="36"/>
      <c r="I34" s="39"/>
      <c r="J34" s="36"/>
      <c r="K34" s="36"/>
      <c r="L34" s="39"/>
      <c r="M34" s="36"/>
      <c r="N34" s="36"/>
      <c r="O34" s="30" t="s">
        <v>108</v>
      </c>
    </row>
    <row r="35" spans="1:15" x14ac:dyDescent="0.25">
      <c r="A35" s="40" t="s">
        <v>138</v>
      </c>
      <c r="B35" s="40" t="s">
        <v>85</v>
      </c>
      <c r="C35" s="40">
        <v>100</v>
      </c>
      <c r="D35" s="37">
        <v>3</v>
      </c>
      <c r="E35" s="37">
        <f t="shared" si="0"/>
        <v>0.03</v>
      </c>
      <c r="F35" s="42">
        <v>41336</v>
      </c>
      <c r="G35" s="36"/>
      <c r="H35" s="36"/>
      <c r="I35" s="39"/>
      <c r="J35" s="36"/>
      <c r="K35" s="36"/>
      <c r="L35" s="39"/>
      <c r="M35" s="36"/>
      <c r="N35" s="36"/>
      <c r="O35" s="30" t="s">
        <v>139</v>
      </c>
    </row>
    <row r="36" spans="1:15" x14ac:dyDescent="0.25">
      <c r="A36" s="40" t="s">
        <v>31</v>
      </c>
      <c r="B36" s="40" t="s">
        <v>140</v>
      </c>
      <c r="C36" s="40">
        <v>50</v>
      </c>
      <c r="D36" s="37">
        <v>5.99</v>
      </c>
      <c r="E36" s="37">
        <f t="shared" si="0"/>
        <v>0.1198</v>
      </c>
      <c r="F36" s="42">
        <v>41336</v>
      </c>
      <c r="G36" s="36"/>
      <c r="H36" s="36"/>
      <c r="I36" s="39"/>
      <c r="J36" s="36"/>
      <c r="K36" s="36"/>
      <c r="L36" s="39"/>
      <c r="M36" s="36"/>
      <c r="N36" s="36"/>
      <c r="O36" s="30" t="s">
        <v>65</v>
      </c>
    </row>
    <row r="37" spans="1:15" x14ac:dyDescent="0.25">
      <c r="A37" s="40" t="s">
        <v>30</v>
      </c>
      <c r="B37" s="40" t="s">
        <v>141</v>
      </c>
      <c r="C37" s="40">
        <v>10</v>
      </c>
      <c r="D37" s="37">
        <v>3.99</v>
      </c>
      <c r="E37" s="37">
        <f t="shared" si="0"/>
        <v>0.39900000000000002</v>
      </c>
      <c r="F37" s="42">
        <v>41336</v>
      </c>
      <c r="G37" s="36"/>
      <c r="H37" s="36"/>
      <c r="I37" s="39"/>
      <c r="J37" s="36"/>
      <c r="K37" s="36"/>
      <c r="L37" s="39"/>
      <c r="M37" s="36"/>
      <c r="N37" s="36"/>
      <c r="O37" s="30" t="s">
        <v>65</v>
      </c>
    </row>
    <row r="38" spans="1:15" x14ac:dyDescent="0.25">
      <c r="A38" s="40" t="s">
        <v>138</v>
      </c>
      <c r="B38" s="40" t="s">
        <v>142</v>
      </c>
      <c r="C38" s="40">
        <v>100</v>
      </c>
      <c r="D38" s="37">
        <v>4.99</v>
      </c>
      <c r="E38" s="37">
        <f t="shared" si="0"/>
        <v>4.99E-2</v>
      </c>
      <c r="F38" s="42">
        <v>41336</v>
      </c>
      <c r="G38" s="36"/>
      <c r="H38" s="36"/>
      <c r="I38" s="39"/>
      <c r="J38" s="36"/>
      <c r="K38" s="36"/>
      <c r="L38" s="39"/>
      <c r="M38" s="36"/>
      <c r="N38" s="36"/>
      <c r="O38" s="30" t="s">
        <v>65</v>
      </c>
    </row>
    <row r="39" spans="1:15" x14ac:dyDescent="0.25">
      <c r="A39" s="40" t="s">
        <v>138</v>
      </c>
      <c r="B39" s="40" t="s">
        <v>84</v>
      </c>
      <c r="C39" s="40">
        <v>100</v>
      </c>
      <c r="D39" s="37">
        <v>5.99</v>
      </c>
      <c r="E39" s="37">
        <f t="shared" si="0"/>
        <v>5.9900000000000002E-2</v>
      </c>
      <c r="F39" s="42">
        <v>41336</v>
      </c>
      <c r="G39" s="36"/>
      <c r="H39" s="36"/>
      <c r="I39" s="39"/>
      <c r="J39" s="36"/>
      <c r="K39" s="36"/>
      <c r="L39" s="39"/>
      <c r="M39" s="36"/>
      <c r="N39" s="36"/>
      <c r="O39" s="30" t="s">
        <v>65</v>
      </c>
    </row>
    <row r="40" spans="1:15" x14ac:dyDescent="0.25">
      <c r="A40" s="40" t="s">
        <v>28</v>
      </c>
      <c r="B40" s="40" t="s">
        <v>143</v>
      </c>
      <c r="C40" s="40">
        <v>50</v>
      </c>
      <c r="D40" s="37">
        <v>3.99</v>
      </c>
      <c r="E40" s="37">
        <f t="shared" si="0"/>
        <v>7.980000000000001E-2</v>
      </c>
      <c r="F40" s="42">
        <v>41336</v>
      </c>
      <c r="G40" s="36"/>
      <c r="H40" s="36"/>
      <c r="I40" s="39"/>
      <c r="J40" s="36"/>
      <c r="K40" s="36"/>
      <c r="L40" s="39"/>
      <c r="M40" s="36"/>
      <c r="N40" s="36"/>
      <c r="O40" s="30" t="s">
        <v>65</v>
      </c>
    </row>
    <row r="41" spans="1:15" x14ac:dyDescent="0.25">
      <c r="A41" s="40" t="s">
        <v>29</v>
      </c>
      <c r="B41" s="40" t="s">
        <v>144</v>
      </c>
      <c r="C41" s="40">
        <v>200</v>
      </c>
      <c r="D41" s="37">
        <v>1</v>
      </c>
      <c r="E41" s="37">
        <f t="shared" si="0"/>
        <v>5.0000000000000001E-3</v>
      </c>
      <c r="F41" s="42">
        <v>41336</v>
      </c>
      <c r="G41" s="36"/>
      <c r="H41" s="36"/>
      <c r="I41" s="39"/>
      <c r="J41" s="36"/>
      <c r="K41" s="36"/>
      <c r="L41" s="39"/>
      <c r="M41" s="36"/>
      <c r="N41" s="36"/>
      <c r="O41" s="30" t="s">
        <v>50</v>
      </c>
    </row>
    <row r="42" spans="1:15" x14ac:dyDescent="0.25">
      <c r="A42" s="40" t="s">
        <v>29</v>
      </c>
      <c r="B42" s="40" t="s">
        <v>145</v>
      </c>
      <c r="C42" s="40">
        <v>200</v>
      </c>
      <c r="D42" s="37">
        <v>1</v>
      </c>
      <c r="E42" s="37">
        <f t="shared" si="0"/>
        <v>5.0000000000000001E-3</v>
      </c>
      <c r="F42" s="42">
        <v>41336</v>
      </c>
      <c r="G42" s="36"/>
      <c r="H42" s="36"/>
      <c r="I42" s="39"/>
      <c r="J42" s="36"/>
      <c r="K42" s="36"/>
      <c r="L42" s="39"/>
      <c r="M42" s="36"/>
      <c r="N42" s="36"/>
      <c r="O42" s="30" t="s">
        <v>50</v>
      </c>
    </row>
    <row r="43" spans="1:15" x14ac:dyDescent="0.25">
      <c r="A43" s="40" t="s">
        <v>29</v>
      </c>
      <c r="B43" s="40" t="s">
        <v>147</v>
      </c>
      <c r="C43" s="40">
        <v>200</v>
      </c>
      <c r="D43" s="37">
        <v>1</v>
      </c>
      <c r="E43" s="37">
        <f t="shared" si="0"/>
        <v>5.0000000000000001E-3</v>
      </c>
      <c r="F43" s="42">
        <v>41336</v>
      </c>
      <c r="G43" s="36"/>
      <c r="H43" s="36"/>
      <c r="I43" s="39"/>
      <c r="J43" s="36"/>
      <c r="K43" s="36"/>
      <c r="L43" s="39"/>
      <c r="M43" s="36"/>
      <c r="N43" s="36"/>
      <c r="O43" s="30" t="s">
        <v>50</v>
      </c>
    </row>
    <row r="44" spans="1:15" x14ac:dyDescent="0.25">
      <c r="A44" s="40" t="s">
        <v>29</v>
      </c>
      <c r="B44" s="40" t="s">
        <v>146</v>
      </c>
      <c r="C44" s="40">
        <v>200</v>
      </c>
      <c r="D44" s="37">
        <v>1</v>
      </c>
      <c r="E44" s="37">
        <f t="shared" si="0"/>
        <v>5.0000000000000001E-3</v>
      </c>
      <c r="F44" s="42">
        <v>41336</v>
      </c>
      <c r="G44" s="36"/>
      <c r="H44" s="36"/>
      <c r="I44" s="39"/>
      <c r="J44" s="36"/>
      <c r="K44" s="36"/>
      <c r="L44" s="39"/>
      <c r="M44" s="36"/>
      <c r="N44" s="36"/>
      <c r="O44" s="30" t="s">
        <v>50</v>
      </c>
    </row>
    <row r="45" spans="1:15" x14ac:dyDescent="0.25">
      <c r="A45" s="40" t="s">
        <v>29</v>
      </c>
      <c r="B45" s="40" t="s">
        <v>148</v>
      </c>
      <c r="C45" s="40">
        <v>200</v>
      </c>
      <c r="D45" s="37">
        <v>1</v>
      </c>
      <c r="E45" s="37">
        <f t="shared" si="0"/>
        <v>5.0000000000000001E-3</v>
      </c>
      <c r="F45" s="42">
        <v>41336</v>
      </c>
      <c r="G45" s="36"/>
      <c r="H45" s="36"/>
      <c r="I45" s="39"/>
      <c r="J45" s="36"/>
      <c r="K45" s="36"/>
      <c r="L45" s="39"/>
      <c r="M45" s="36"/>
      <c r="N45" s="36"/>
      <c r="O45" s="30" t="s">
        <v>50</v>
      </c>
    </row>
    <row r="46" spans="1:15" x14ac:dyDescent="0.25">
      <c r="A46" s="40" t="s">
        <v>29</v>
      </c>
      <c r="B46" s="40" t="s">
        <v>149</v>
      </c>
      <c r="C46" s="40">
        <v>200</v>
      </c>
      <c r="D46" s="37">
        <v>1</v>
      </c>
      <c r="E46" s="37">
        <f t="shared" si="0"/>
        <v>5.0000000000000001E-3</v>
      </c>
      <c r="F46" s="42">
        <v>41336</v>
      </c>
      <c r="G46" s="36"/>
      <c r="H46" s="36"/>
      <c r="I46" s="39"/>
      <c r="J46" s="36"/>
      <c r="K46" s="36"/>
      <c r="L46" s="39"/>
      <c r="M46" s="36"/>
      <c r="N46" s="36"/>
      <c r="O46" s="30" t="s">
        <v>50</v>
      </c>
    </row>
    <row r="47" spans="1:15" x14ac:dyDescent="0.25">
      <c r="A47" s="40" t="s">
        <v>29</v>
      </c>
      <c r="B47" s="40" t="s">
        <v>150</v>
      </c>
      <c r="C47" s="40">
        <v>200</v>
      </c>
      <c r="D47" s="37">
        <v>1</v>
      </c>
      <c r="E47" s="37">
        <f t="shared" ref="E47" si="5">D47/C47</f>
        <v>5.0000000000000001E-3</v>
      </c>
      <c r="F47" s="42">
        <v>41336</v>
      </c>
      <c r="G47" s="36"/>
      <c r="H47" s="36"/>
      <c r="I47" s="39"/>
      <c r="J47" s="36"/>
      <c r="K47" s="36"/>
      <c r="L47" s="39"/>
      <c r="M47" s="36"/>
      <c r="N47" s="36"/>
      <c r="O47" s="30" t="s">
        <v>50</v>
      </c>
    </row>
    <row r="48" spans="1:15" x14ac:dyDescent="0.25">
      <c r="A48" s="40" t="s">
        <v>29</v>
      </c>
      <c r="B48" s="40" t="s">
        <v>151</v>
      </c>
      <c r="C48" s="40">
        <v>200</v>
      </c>
      <c r="D48" s="37">
        <v>1</v>
      </c>
      <c r="E48" s="37">
        <f t="shared" ref="E48" si="6">D48/C48</f>
        <v>5.0000000000000001E-3</v>
      </c>
      <c r="F48" s="42">
        <v>41336</v>
      </c>
      <c r="G48" s="36"/>
      <c r="H48" s="36"/>
      <c r="I48" s="39"/>
      <c r="J48" s="36"/>
      <c r="K48" s="36"/>
      <c r="L48" s="39"/>
      <c r="M48" s="36"/>
      <c r="N48" s="36"/>
      <c r="O48" s="30" t="s">
        <v>50</v>
      </c>
    </row>
    <row r="49" spans="1:15" x14ac:dyDescent="0.25">
      <c r="A49" s="40" t="s">
        <v>29</v>
      </c>
      <c r="B49" s="40" t="s">
        <v>152</v>
      </c>
      <c r="C49" s="40">
        <v>200</v>
      </c>
      <c r="D49" s="37">
        <v>1</v>
      </c>
      <c r="E49" s="37">
        <f t="shared" ref="E49" si="7">D49/C49</f>
        <v>5.0000000000000001E-3</v>
      </c>
      <c r="F49" s="42">
        <v>41336</v>
      </c>
      <c r="G49" s="36"/>
      <c r="H49" s="36"/>
      <c r="I49" s="39"/>
      <c r="J49" s="36"/>
      <c r="K49" s="36"/>
      <c r="L49" s="39"/>
      <c r="M49" s="36"/>
      <c r="N49" s="36"/>
      <c r="O49" s="30" t="s">
        <v>50</v>
      </c>
    </row>
    <row r="50" spans="1:15" x14ac:dyDescent="0.25">
      <c r="A50" s="40" t="s">
        <v>29</v>
      </c>
      <c r="B50" s="40" t="s">
        <v>153</v>
      </c>
      <c r="C50" s="40">
        <v>200</v>
      </c>
      <c r="D50" s="37">
        <v>1</v>
      </c>
      <c r="E50" s="37">
        <f t="shared" ref="E50" si="8">D50/C50</f>
        <v>5.0000000000000001E-3</v>
      </c>
      <c r="F50" s="42">
        <v>41336</v>
      </c>
      <c r="G50" s="36"/>
      <c r="H50" s="36"/>
      <c r="I50" s="39"/>
      <c r="J50" s="36"/>
      <c r="K50" s="36"/>
      <c r="L50" s="39"/>
      <c r="M50" s="36"/>
      <c r="N50" s="36"/>
      <c r="O50" s="30" t="s">
        <v>50</v>
      </c>
    </row>
    <row r="51" spans="1:15" x14ac:dyDescent="0.25">
      <c r="A51" s="40" t="s">
        <v>29</v>
      </c>
      <c r="B51" s="40" t="s">
        <v>154</v>
      </c>
      <c r="C51" s="40">
        <v>200</v>
      </c>
      <c r="D51" s="37">
        <v>1</v>
      </c>
      <c r="E51" s="37">
        <f t="shared" ref="E51:E59" si="9">D51/C51</f>
        <v>5.0000000000000001E-3</v>
      </c>
      <c r="F51" s="42">
        <v>41336</v>
      </c>
      <c r="G51" s="36"/>
      <c r="H51" s="36"/>
      <c r="I51" s="39"/>
      <c r="J51" s="36"/>
      <c r="K51" s="36"/>
      <c r="L51" s="39"/>
      <c r="M51" s="36"/>
      <c r="N51" s="36"/>
      <c r="O51" s="30" t="s">
        <v>50</v>
      </c>
    </row>
    <row r="52" spans="1:15" x14ac:dyDescent="0.25">
      <c r="A52" s="40" t="s">
        <v>138</v>
      </c>
      <c r="B52" s="40" t="s">
        <v>155</v>
      </c>
      <c r="C52" s="40">
        <v>100</v>
      </c>
      <c r="D52" s="37">
        <f>4.92+4.95</f>
        <v>9.870000000000001</v>
      </c>
      <c r="E52" s="37">
        <f t="shared" si="9"/>
        <v>9.870000000000001E-2</v>
      </c>
      <c r="F52" s="42">
        <v>41336</v>
      </c>
      <c r="G52" s="36"/>
      <c r="H52" s="36"/>
      <c r="I52" s="39"/>
      <c r="J52" s="36"/>
      <c r="K52" s="36"/>
      <c r="L52" s="39"/>
      <c r="M52" s="36"/>
      <c r="N52" s="36"/>
      <c r="O52" s="30" t="s">
        <v>156</v>
      </c>
    </row>
    <row r="53" spans="1:15" x14ac:dyDescent="0.25">
      <c r="A53" s="40" t="s">
        <v>76</v>
      </c>
      <c r="B53" s="40" t="s">
        <v>157</v>
      </c>
      <c r="C53" s="40">
        <v>50</v>
      </c>
      <c r="D53" s="37">
        <v>9.31</v>
      </c>
      <c r="E53" s="37">
        <f t="shared" si="9"/>
        <v>0.1862</v>
      </c>
      <c r="F53" s="42">
        <v>41336</v>
      </c>
      <c r="G53" s="36"/>
      <c r="H53" s="36"/>
      <c r="I53" s="39"/>
      <c r="J53" s="36"/>
      <c r="K53" s="36"/>
      <c r="L53" s="39"/>
      <c r="M53" s="36"/>
      <c r="N53" s="36"/>
      <c r="O53" s="30" t="s">
        <v>158</v>
      </c>
    </row>
    <row r="54" spans="1:15" x14ac:dyDescent="0.25">
      <c r="A54" s="40" t="s">
        <v>32</v>
      </c>
      <c r="B54" s="40" t="s">
        <v>159</v>
      </c>
      <c r="C54" s="40">
        <v>2</v>
      </c>
      <c r="D54" s="37">
        <v>3.92</v>
      </c>
      <c r="E54" s="37">
        <f t="shared" si="9"/>
        <v>1.96</v>
      </c>
      <c r="F54" s="42">
        <v>41336</v>
      </c>
      <c r="G54" s="36"/>
      <c r="H54" s="36"/>
      <c r="I54" s="39"/>
      <c r="J54" s="36"/>
      <c r="K54" s="36"/>
      <c r="L54" s="39"/>
      <c r="M54" s="36"/>
      <c r="N54" s="36"/>
      <c r="O54" s="30" t="s">
        <v>158</v>
      </c>
    </row>
    <row r="55" spans="1:15" x14ac:dyDescent="0.25">
      <c r="A55" s="40" t="s">
        <v>28</v>
      </c>
      <c r="B55" s="40" t="s">
        <v>160</v>
      </c>
      <c r="C55" s="40">
        <v>100</v>
      </c>
      <c r="D55" s="37">
        <v>3.72</v>
      </c>
      <c r="E55" s="37">
        <f t="shared" si="9"/>
        <v>3.7200000000000004E-2</v>
      </c>
      <c r="F55" s="42">
        <v>41336</v>
      </c>
      <c r="G55" s="36"/>
      <c r="H55" s="36"/>
      <c r="I55" s="39"/>
      <c r="J55" s="36"/>
      <c r="K55" s="36"/>
      <c r="L55" s="39"/>
      <c r="M55" s="36"/>
      <c r="N55" s="36"/>
      <c r="O55" s="30" t="s">
        <v>158</v>
      </c>
    </row>
    <row r="56" spans="1:15" x14ac:dyDescent="0.25">
      <c r="A56" s="40" t="s">
        <v>28</v>
      </c>
      <c r="B56" s="40" t="s">
        <v>161</v>
      </c>
      <c r="C56" s="40">
        <v>100</v>
      </c>
      <c r="D56" s="37">
        <v>3.52</v>
      </c>
      <c r="E56" s="37">
        <f t="shared" si="9"/>
        <v>3.5200000000000002E-2</v>
      </c>
      <c r="F56" s="42">
        <v>41336</v>
      </c>
      <c r="G56" s="36"/>
      <c r="H56" s="36"/>
      <c r="I56" s="39"/>
      <c r="J56" s="36"/>
      <c r="K56" s="36"/>
      <c r="L56" s="39"/>
      <c r="M56" s="36"/>
      <c r="N56" s="36"/>
      <c r="O56" s="30" t="s">
        <v>158</v>
      </c>
    </row>
    <row r="57" spans="1:15" x14ac:dyDescent="0.25">
      <c r="A57" s="40" t="s">
        <v>26</v>
      </c>
      <c r="B57" s="40" t="s">
        <v>162</v>
      </c>
      <c r="C57" s="40">
        <v>20</v>
      </c>
      <c r="D57" s="37">
        <v>3.98</v>
      </c>
      <c r="E57" s="37">
        <f t="shared" si="9"/>
        <v>0.19900000000000001</v>
      </c>
      <c r="F57" s="42">
        <v>41336</v>
      </c>
      <c r="G57" s="36"/>
      <c r="H57" s="36"/>
      <c r="I57" s="39"/>
      <c r="J57" s="36"/>
      <c r="K57" s="36"/>
      <c r="L57" s="39"/>
      <c r="M57" s="36"/>
      <c r="N57" s="36"/>
      <c r="O57" s="30" t="s">
        <v>57</v>
      </c>
    </row>
    <row r="58" spans="1:15" x14ac:dyDescent="0.25">
      <c r="A58" s="40" t="s">
        <v>28</v>
      </c>
      <c r="B58" s="40" t="s">
        <v>163</v>
      </c>
      <c r="C58" s="40">
        <v>100</v>
      </c>
      <c r="D58" s="37">
        <v>3.53</v>
      </c>
      <c r="E58" s="37">
        <f t="shared" si="9"/>
        <v>3.5299999999999998E-2</v>
      </c>
      <c r="F58" s="42">
        <v>41336</v>
      </c>
      <c r="G58" s="36"/>
      <c r="H58" s="36"/>
      <c r="I58" s="39"/>
      <c r="J58" s="36"/>
      <c r="K58" s="36"/>
      <c r="L58" s="39"/>
      <c r="M58" s="36"/>
      <c r="N58" s="36"/>
      <c r="O58" s="30" t="s">
        <v>51</v>
      </c>
    </row>
    <row r="59" spans="1:15" ht="15.75" thickBot="1" x14ac:dyDescent="0.3">
      <c r="A59" s="43" t="s">
        <v>138</v>
      </c>
      <c r="B59" s="43" t="s">
        <v>86</v>
      </c>
      <c r="C59" s="43">
        <v>100</v>
      </c>
      <c r="D59" s="44">
        <v>2.23</v>
      </c>
      <c r="E59" s="44">
        <f t="shared" si="9"/>
        <v>2.23E-2</v>
      </c>
      <c r="F59" s="45">
        <v>41336</v>
      </c>
      <c r="G59" s="46"/>
      <c r="H59" s="46"/>
      <c r="I59" s="47"/>
      <c r="J59" s="46"/>
      <c r="K59" s="46"/>
      <c r="L59" s="47"/>
      <c r="M59" s="46"/>
      <c r="N59" s="46"/>
      <c r="O59" s="31" t="s">
        <v>52</v>
      </c>
    </row>
  </sheetData>
  <autoFilter ref="A1:O59">
    <sortState ref="A2:O19">
      <sortCondition ref="G2:G19"/>
    </sortState>
  </autoFilter>
  <sortState ref="A2:O18">
    <sortCondition ref="I2:I1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1" workbookViewId="0">
      <selection activeCell="B19" sqref="B19"/>
    </sheetView>
  </sheetViews>
  <sheetFormatPr defaultRowHeight="15" x14ac:dyDescent="0.25"/>
  <cols>
    <col min="1" max="1" width="14.28515625" bestFit="1" customWidth="1"/>
    <col min="2" max="2" width="38.7109375" bestFit="1" customWidth="1"/>
    <col min="3" max="3" width="7" bestFit="1" customWidth="1"/>
    <col min="4" max="4" width="8" bestFit="1" customWidth="1"/>
    <col min="5" max="5" width="9.42578125" bestFit="1" customWidth="1"/>
    <col min="6" max="6" width="18.85546875" bestFit="1" customWidth="1"/>
    <col min="7" max="7" width="10.5703125" bestFit="1" customWidth="1"/>
    <col min="8" max="8" width="22.85546875" bestFit="1" customWidth="1"/>
  </cols>
  <sheetData>
    <row r="1" spans="1:8" ht="110.25" thickBot="1" x14ac:dyDescent="0.3">
      <c r="A1" s="17" t="s">
        <v>22</v>
      </c>
      <c r="B1" s="17" t="s">
        <v>23</v>
      </c>
      <c r="C1" s="18" t="s">
        <v>1</v>
      </c>
      <c r="D1" s="19" t="s">
        <v>94</v>
      </c>
      <c r="E1" s="19" t="s">
        <v>95</v>
      </c>
      <c r="F1" s="18" t="s">
        <v>96</v>
      </c>
      <c r="G1" s="18" t="s">
        <v>39</v>
      </c>
      <c r="H1" s="17" t="s">
        <v>47</v>
      </c>
    </row>
    <row r="2" spans="1:8" x14ac:dyDescent="0.25">
      <c r="A2" s="23" t="s">
        <v>27</v>
      </c>
      <c r="B2" s="23" t="s">
        <v>97</v>
      </c>
      <c r="C2" s="23">
        <v>50</v>
      </c>
      <c r="D2" s="24">
        <v>2.82</v>
      </c>
      <c r="E2" s="24">
        <v>0.06</v>
      </c>
      <c r="F2" s="24">
        <v>0.25</v>
      </c>
      <c r="G2" s="24">
        <v>12.5</v>
      </c>
      <c r="H2" s="23" t="s">
        <v>98</v>
      </c>
    </row>
    <row r="3" spans="1:8" x14ac:dyDescent="0.25">
      <c r="A3" s="7" t="s">
        <v>27</v>
      </c>
      <c r="B3" s="7" t="s">
        <v>99</v>
      </c>
      <c r="C3" s="7">
        <v>50</v>
      </c>
      <c r="D3" s="10">
        <v>2.82</v>
      </c>
      <c r="E3" s="10">
        <v>0.06</v>
      </c>
      <c r="F3" s="10">
        <v>0.25</v>
      </c>
      <c r="G3" s="10">
        <v>12.5</v>
      </c>
      <c r="H3" s="7" t="s">
        <v>98</v>
      </c>
    </row>
    <row r="4" spans="1:8" x14ac:dyDescent="0.25">
      <c r="A4" s="7" t="s">
        <v>27</v>
      </c>
      <c r="B4" s="7" t="s">
        <v>100</v>
      </c>
      <c r="C4" s="7">
        <v>50</v>
      </c>
      <c r="D4" s="10">
        <v>2.82</v>
      </c>
      <c r="E4" s="10">
        <v>0.06</v>
      </c>
      <c r="F4" s="10">
        <v>0.25</v>
      </c>
      <c r="G4" s="10">
        <v>12.5</v>
      </c>
      <c r="H4" s="7" t="s">
        <v>98</v>
      </c>
    </row>
    <row r="5" spans="1:8" x14ac:dyDescent="0.25">
      <c r="A5" s="7" t="s">
        <v>27</v>
      </c>
      <c r="B5" s="7" t="s">
        <v>101</v>
      </c>
      <c r="C5" s="7">
        <v>50</v>
      </c>
      <c r="D5" s="10">
        <v>2.82</v>
      </c>
      <c r="E5" s="10">
        <v>0.06</v>
      </c>
      <c r="F5" s="10">
        <v>0.25</v>
      </c>
      <c r="G5" s="10">
        <v>12.5</v>
      </c>
      <c r="H5" s="7" t="s">
        <v>98</v>
      </c>
    </row>
    <row r="6" spans="1:8" x14ac:dyDescent="0.25">
      <c r="A6" s="7" t="s">
        <v>27</v>
      </c>
      <c r="B6" s="7" t="s">
        <v>102</v>
      </c>
      <c r="C6" s="7">
        <v>20</v>
      </c>
      <c r="D6" s="10">
        <v>1.46</v>
      </c>
      <c r="E6" s="10">
        <v>7.0000000000000007E-2</v>
      </c>
      <c r="F6" s="10">
        <v>0.75</v>
      </c>
      <c r="G6" s="10">
        <v>15</v>
      </c>
      <c r="H6" s="7" t="s">
        <v>103</v>
      </c>
    </row>
    <row r="7" spans="1:8" x14ac:dyDescent="0.25">
      <c r="A7" s="7" t="s">
        <v>104</v>
      </c>
      <c r="B7" s="7" t="s">
        <v>105</v>
      </c>
      <c r="C7" s="7">
        <v>1</v>
      </c>
      <c r="D7" s="10">
        <v>2.19</v>
      </c>
      <c r="E7" s="10">
        <v>2.19</v>
      </c>
      <c r="F7" s="10">
        <v>8</v>
      </c>
      <c r="G7" s="10">
        <v>8</v>
      </c>
      <c r="H7" s="7" t="s">
        <v>106</v>
      </c>
    </row>
    <row r="8" spans="1:8" x14ac:dyDescent="0.25">
      <c r="A8" s="7" t="s">
        <v>25</v>
      </c>
      <c r="B8" s="7" t="s">
        <v>107</v>
      </c>
      <c r="C8" s="7">
        <v>10</v>
      </c>
      <c r="D8" s="10">
        <v>5.59</v>
      </c>
      <c r="E8" s="10">
        <v>0.56000000000000005</v>
      </c>
      <c r="F8" s="10">
        <v>8</v>
      </c>
      <c r="G8" s="10">
        <v>80</v>
      </c>
      <c r="H8" s="7" t="s">
        <v>108</v>
      </c>
    </row>
    <row r="9" spans="1:8" x14ac:dyDescent="0.25">
      <c r="A9" s="11" t="s">
        <v>29</v>
      </c>
      <c r="B9" s="11" t="s">
        <v>66</v>
      </c>
      <c r="C9" s="11">
        <v>200</v>
      </c>
      <c r="D9" s="12">
        <v>1</v>
      </c>
      <c r="E9" s="12">
        <f t="shared" ref="E9:E31" si="0">D9/C9</f>
        <v>5.0000000000000001E-3</v>
      </c>
      <c r="F9" s="25">
        <f t="shared" ref="F9:F19" si="1">6.95/300</f>
        <v>2.3166666666666669E-2</v>
      </c>
      <c r="G9" s="10">
        <f t="shared" ref="G9:G21" si="2">C9*F9</f>
        <v>4.6333333333333337</v>
      </c>
      <c r="H9" s="13" t="s">
        <v>50</v>
      </c>
    </row>
    <row r="10" spans="1:8" x14ac:dyDescent="0.25">
      <c r="A10" s="7" t="s">
        <v>29</v>
      </c>
      <c r="B10" s="7" t="s">
        <v>75</v>
      </c>
      <c r="C10" s="7">
        <v>200</v>
      </c>
      <c r="D10" s="10">
        <v>1</v>
      </c>
      <c r="E10" s="10">
        <f t="shared" si="0"/>
        <v>5.0000000000000001E-3</v>
      </c>
      <c r="F10" s="25">
        <f t="shared" si="1"/>
        <v>2.3166666666666669E-2</v>
      </c>
      <c r="G10" s="10">
        <f t="shared" si="2"/>
        <v>4.6333333333333337</v>
      </c>
      <c r="H10" s="13" t="s">
        <v>50</v>
      </c>
    </row>
    <row r="11" spans="1:8" x14ac:dyDescent="0.25">
      <c r="A11" s="7" t="s">
        <v>29</v>
      </c>
      <c r="B11" s="7" t="s">
        <v>67</v>
      </c>
      <c r="C11" s="7">
        <v>200</v>
      </c>
      <c r="D11" s="10">
        <v>1</v>
      </c>
      <c r="E11" s="10">
        <f t="shared" si="0"/>
        <v>5.0000000000000001E-3</v>
      </c>
      <c r="F11" s="25">
        <f t="shared" si="1"/>
        <v>2.3166666666666669E-2</v>
      </c>
      <c r="G11" s="10">
        <f t="shared" si="2"/>
        <v>4.6333333333333337</v>
      </c>
      <c r="H11" s="13" t="s">
        <v>50</v>
      </c>
    </row>
    <row r="12" spans="1:8" x14ac:dyDescent="0.25">
      <c r="A12" s="7" t="s">
        <v>29</v>
      </c>
      <c r="B12" s="7" t="s">
        <v>68</v>
      </c>
      <c r="C12" s="7">
        <v>200</v>
      </c>
      <c r="D12" s="10">
        <v>1.1100000000000001</v>
      </c>
      <c r="E12" s="10">
        <f t="shared" si="0"/>
        <v>5.5500000000000002E-3</v>
      </c>
      <c r="F12" s="25">
        <f t="shared" si="1"/>
        <v>2.3166666666666669E-2</v>
      </c>
      <c r="G12" s="10">
        <f t="shared" si="2"/>
        <v>4.6333333333333337</v>
      </c>
      <c r="H12" s="13" t="s">
        <v>50</v>
      </c>
    </row>
    <row r="13" spans="1:8" x14ac:dyDescent="0.25">
      <c r="A13" s="7" t="s">
        <v>29</v>
      </c>
      <c r="B13" s="7" t="s">
        <v>69</v>
      </c>
      <c r="C13" s="7">
        <v>200</v>
      </c>
      <c r="D13" s="10">
        <v>1</v>
      </c>
      <c r="E13" s="10">
        <f t="shared" si="0"/>
        <v>5.0000000000000001E-3</v>
      </c>
      <c r="F13" s="25">
        <f t="shared" si="1"/>
        <v>2.3166666666666669E-2</v>
      </c>
      <c r="G13" s="10">
        <f t="shared" si="2"/>
        <v>4.6333333333333337</v>
      </c>
      <c r="H13" s="13" t="s">
        <v>50</v>
      </c>
    </row>
    <row r="14" spans="1:8" x14ac:dyDescent="0.25">
      <c r="A14" s="7" t="s">
        <v>29</v>
      </c>
      <c r="B14" s="7" t="s">
        <v>70</v>
      </c>
      <c r="C14" s="7">
        <v>200</v>
      </c>
      <c r="D14" s="10">
        <v>1</v>
      </c>
      <c r="E14" s="10">
        <f t="shared" si="0"/>
        <v>5.0000000000000001E-3</v>
      </c>
      <c r="F14" s="25">
        <f t="shared" si="1"/>
        <v>2.3166666666666669E-2</v>
      </c>
      <c r="G14" s="10">
        <f t="shared" si="2"/>
        <v>4.6333333333333337</v>
      </c>
      <c r="H14" s="13" t="s">
        <v>50</v>
      </c>
    </row>
    <row r="15" spans="1:8" x14ac:dyDescent="0.25">
      <c r="A15" s="7" t="s">
        <v>29</v>
      </c>
      <c r="B15" s="7" t="s">
        <v>71</v>
      </c>
      <c r="C15" s="7">
        <v>200</v>
      </c>
      <c r="D15" s="10">
        <v>1</v>
      </c>
      <c r="E15" s="10">
        <f t="shared" si="0"/>
        <v>5.0000000000000001E-3</v>
      </c>
      <c r="F15" s="25">
        <f t="shared" si="1"/>
        <v>2.3166666666666669E-2</v>
      </c>
      <c r="G15" s="10">
        <f t="shared" si="2"/>
        <v>4.6333333333333337</v>
      </c>
      <c r="H15" s="13" t="s">
        <v>50</v>
      </c>
    </row>
    <row r="16" spans="1:8" x14ac:dyDescent="0.25">
      <c r="A16" s="7" t="s">
        <v>29</v>
      </c>
      <c r="B16" s="7" t="s">
        <v>72</v>
      </c>
      <c r="C16" s="7">
        <v>200</v>
      </c>
      <c r="D16" s="10">
        <v>1</v>
      </c>
      <c r="E16" s="10">
        <f t="shared" si="0"/>
        <v>5.0000000000000001E-3</v>
      </c>
      <c r="F16" s="25">
        <f t="shared" si="1"/>
        <v>2.3166666666666669E-2</v>
      </c>
      <c r="G16" s="10">
        <f t="shared" si="2"/>
        <v>4.6333333333333337</v>
      </c>
      <c r="H16" s="13" t="s">
        <v>50</v>
      </c>
    </row>
    <row r="17" spans="1:8" x14ac:dyDescent="0.25">
      <c r="A17" s="7" t="s">
        <v>29</v>
      </c>
      <c r="B17" s="7" t="s">
        <v>73</v>
      </c>
      <c r="C17" s="7">
        <v>200</v>
      </c>
      <c r="D17" s="10">
        <v>1</v>
      </c>
      <c r="E17" s="10">
        <f t="shared" si="0"/>
        <v>5.0000000000000001E-3</v>
      </c>
      <c r="F17" s="25">
        <f t="shared" si="1"/>
        <v>2.3166666666666669E-2</v>
      </c>
      <c r="G17" s="10">
        <f t="shared" si="2"/>
        <v>4.6333333333333337</v>
      </c>
      <c r="H17" s="13" t="s">
        <v>50</v>
      </c>
    </row>
    <row r="18" spans="1:8" x14ac:dyDescent="0.25">
      <c r="A18" s="7" t="s">
        <v>29</v>
      </c>
      <c r="B18" s="7" t="s">
        <v>109</v>
      </c>
      <c r="C18" s="7">
        <v>200</v>
      </c>
      <c r="D18" s="10">
        <v>1</v>
      </c>
      <c r="E18" s="10">
        <f t="shared" si="0"/>
        <v>5.0000000000000001E-3</v>
      </c>
      <c r="F18" s="25">
        <f t="shared" si="1"/>
        <v>2.3166666666666669E-2</v>
      </c>
      <c r="G18" s="10">
        <f t="shared" si="2"/>
        <v>4.6333333333333337</v>
      </c>
      <c r="H18" s="13" t="s">
        <v>50</v>
      </c>
    </row>
    <row r="19" spans="1:8" x14ac:dyDescent="0.25">
      <c r="A19" s="7" t="s">
        <v>29</v>
      </c>
      <c r="B19" s="7" t="s">
        <v>74</v>
      </c>
      <c r="C19" s="7">
        <v>200</v>
      </c>
      <c r="D19" s="10">
        <v>1</v>
      </c>
      <c r="E19" s="10">
        <f t="shared" ref="E19" si="3">D19/C19</f>
        <v>5.0000000000000001E-3</v>
      </c>
      <c r="F19" s="25">
        <f t="shared" si="1"/>
        <v>2.3166666666666669E-2</v>
      </c>
      <c r="G19" s="10">
        <f t="shared" si="2"/>
        <v>4.6333333333333337</v>
      </c>
      <c r="H19" s="13" t="s">
        <v>50</v>
      </c>
    </row>
    <row r="20" spans="1:8" x14ac:dyDescent="0.25">
      <c r="A20" s="7" t="s">
        <v>76</v>
      </c>
      <c r="B20" s="7" t="s">
        <v>110</v>
      </c>
      <c r="C20" s="7">
        <v>100</v>
      </c>
      <c r="D20" s="10">
        <v>12.51</v>
      </c>
      <c r="E20" s="10">
        <f t="shared" si="0"/>
        <v>0.12509999999999999</v>
      </c>
      <c r="F20" s="10">
        <v>0.98</v>
      </c>
      <c r="G20" s="10">
        <f t="shared" si="2"/>
        <v>98</v>
      </c>
      <c r="H20" s="6" t="s">
        <v>48</v>
      </c>
    </row>
    <row r="21" spans="1:8" x14ac:dyDescent="0.25">
      <c r="A21" s="7" t="s">
        <v>76</v>
      </c>
      <c r="B21" s="7" t="s">
        <v>111</v>
      </c>
      <c r="C21" s="7">
        <v>50</v>
      </c>
      <c r="D21" s="10">
        <v>9.31</v>
      </c>
      <c r="E21" s="10">
        <f t="shared" si="0"/>
        <v>0.1862</v>
      </c>
      <c r="F21" s="10">
        <v>0.98</v>
      </c>
      <c r="G21" s="10">
        <f t="shared" si="2"/>
        <v>49</v>
      </c>
      <c r="H21" s="6" t="s">
        <v>48</v>
      </c>
    </row>
    <row r="22" spans="1:8" x14ac:dyDescent="0.25">
      <c r="A22" s="7" t="s">
        <v>28</v>
      </c>
      <c r="B22" s="7" t="s">
        <v>77</v>
      </c>
      <c r="C22" s="7">
        <v>100</v>
      </c>
      <c r="D22" s="10">
        <v>5.1100000000000003</v>
      </c>
      <c r="E22" s="10">
        <f t="shared" si="0"/>
        <v>5.1100000000000007E-2</v>
      </c>
      <c r="F22" s="10">
        <v>0.45</v>
      </c>
      <c r="G22" s="10">
        <f t="shared" ref="G22:G35" si="4">C22*F22</f>
        <v>45</v>
      </c>
      <c r="H22" s="6" t="s">
        <v>52</v>
      </c>
    </row>
    <row r="23" spans="1:8" x14ac:dyDescent="0.25">
      <c r="A23" s="7" t="s">
        <v>28</v>
      </c>
      <c r="B23" s="7" t="s">
        <v>78</v>
      </c>
      <c r="C23" s="7">
        <v>100</v>
      </c>
      <c r="D23" s="10">
        <v>6.75</v>
      </c>
      <c r="E23" s="10">
        <f t="shared" si="0"/>
        <v>6.7500000000000004E-2</v>
      </c>
      <c r="F23" s="10">
        <v>1.25</v>
      </c>
      <c r="G23" s="10">
        <f t="shared" si="4"/>
        <v>125</v>
      </c>
      <c r="H23" s="6" t="s">
        <v>52</v>
      </c>
    </row>
    <row r="24" spans="1:8" x14ac:dyDescent="0.25">
      <c r="A24" s="7" t="s">
        <v>28</v>
      </c>
      <c r="B24" s="7" t="s">
        <v>79</v>
      </c>
      <c r="C24" s="7">
        <v>100</v>
      </c>
      <c r="D24" s="10">
        <v>5.78</v>
      </c>
      <c r="E24" s="10">
        <f t="shared" si="0"/>
        <v>5.7800000000000004E-2</v>
      </c>
      <c r="F24" s="10">
        <v>0.26</v>
      </c>
      <c r="G24" s="10">
        <f t="shared" si="4"/>
        <v>26</v>
      </c>
      <c r="H24" s="6" t="s">
        <v>52</v>
      </c>
    </row>
    <row r="25" spans="1:8" x14ac:dyDescent="0.25">
      <c r="A25" s="7" t="s">
        <v>28</v>
      </c>
      <c r="B25" s="7" t="s">
        <v>80</v>
      </c>
      <c r="C25" s="7">
        <v>100</v>
      </c>
      <c r="D25" s="10">
        <v>3.58</v>
      </c>
      <c r="E25" s="10">
        <f t="shared" si="0"/>
        <v>3.5799999999999998E-2</v>
      </c>
      <c r="F25" s="10">
        <v>0.3</v>
      </c>
      <c r="G25" s="10">
        <f t="shared" si="4"/>
        <v>30</v>
      </c>
      <c r="H25" s="6" t="s">
        <v>52</v>
      </c>
    </row>
    <row r="26" spans="1:8" x14ac:dyDescent="0.25">
      <c r="A26" s="7" t="s">
        <v>28</v>
      </c>
      <c r="B26" s="7" t="s">
        <v>81</v>
      </c>
      <c r="C26" s="7">
        <v>100</v>
      </c>
      <c r="D26" s="10">
        <v>3.7</v>
      </c>
      <c r="E26" s="10">
        <f t="shared" si="0"/>
        <v>3.7000000000000005E-2</v>
      </c>
      <c r="F26" s="10">
        <v>1.1000000000000001</v>
      </c>
      <c r="G26" s="10">
        <f t="shared" si="4"/>
        <v>110.00000000000001</v>
      </c>
      <c r="H26" s="6" t="s">
        <v>52</v>
      </c>
    </row>
    <row r="27" spans="1:8" x14ac:dyDescent="0.25">
      <c r="A27" s="7" t="s">
        <v>28</v>
      </c>
      <c r="B27" s="7" t="s">
        <v>82</v>
      </c>
      <c r="C27" s="7">
        <v>100</v>
      </c>
      <c r="D27" s="10">
        <v>6.49</v>
      </c>
      <c r="E27" s="10">
        <f t="shared" si="0"/>
        <v>6.4899999999999999E-2</v>
      </c>
      <c r="F27" s="10">
        <v>0.84</v>
      </c>
      <c r="G27" s="10">
        <f t="shared" si="4"/>
        <v>84</v>
      </c>
      <c r="H27" s="6" t="s">
        <v>52</v>
      </c>
    </row>
    <row r="28" spans="1:8" x14ac:dyDescent="0.25">
      <c r="A28" s="7" t="s">
        <v>83</v>
      </c>
      <c r="B28" s="7" t="s">
        <v>84</v>
      </c>
      <c r="C28" s="7">
        <v>100</v>
      </c>
      <c r="D28" s="10">
        <v>5.99</v>
      </c>
      <c r="E28" s="10">
        <f t="shared" si="0"/>
        <v>5.9900000000000002E-2</v>
      </c>
      <c r="F28" s="10">
        <f>0.5/4</f>
        <v>0.125</v>
      </c>
      <c r="G28" s="10">
        <f t="shared" si="4"/>
        <v>12.5</v>
      </c>
      <c r="H28" s="6" t="s">
        <v>112</v>
      </c>
    </row>
    <row r="29" spans="1:8" x14ac:dyDescent="0.25">
      <c r="A29" s="7" t="s">
        <v>83</v>
      </c>
      <c r="B29" s="7" t="s">
        <v>85</v>
      </c>
      <c r="C29" s="7">
        <v>100</v>
      </c>
      <c r="D29" s="10">
        <v>3</v>
      </c>
      <c r="E29" s="10">
        <f t="shared" si="0"/>
        <v>0.03</v>
      </c>
      <c r="F29" s="10">
        <f>0.4/5</f>
        <v>0.08</v>
      </c>
      <c r="G29" s="10">
        <f t="shared" si="4"/>
        <v>8</v>
      </c>
      <c r="H29" s="6" t="s">
        <v>113</v>
      </c>
    </row>
    <row r="30" spans="1:8" x14ac:dyDescent="0.25">
      <c r="A30" s="7" t="s">
        <v>83</v>
      </c>
      <c r="B30" s="7" t="s">
        <v>86</v>
      </c>
      <c r="C30" s="7">
        <v>100</v>
      </c>
      <c r="D30" s="10">
        <v>2.23</v>
      </c>
      <c r="E30" s="10">
        <f t="shared" si="0"/>
        <v>2.23E-2</v>
      </c>
      <c r="F30" s="10">
        <v>0.55000000000000004</v>
      </c>
      <c r="G30" s="10">
        <f t="shared" si="4"/>
        <v>55.000000000000007</v>
      </c>
      <c r="H30" s="6" t="s">
        <v>52</v>
      </c>
    </row>
    <row r="31" spans="1:8" x14ac:dyDescent="0.25">
      <c r="A31" s="7" t="s">
        <v>30</v>
      </c>
      <c r="B31" s="7" t="s">
        <v>87</v>
      </c>
      <c r="C31" s="7">
        <v>100</v>
      </c>
      <c r="D31" s="10">
        <v>3.59</v>
      </c>
      <c r="E31" s="10">
        <f t="shared" si="0"/>
        <v>3.5900000000000001E-2</v>
      </c>
      <c r="F31" s="10">
        <v>0.5</v>
      </c>
      <c r="G31" s="10">
        <f t="shared" si="4"/>
        <v>50</v>
      </c>
      <c r="H31" s="6" t="s">
        <v>56</v>
      </c>
    </row>
    <row r="32" spans="1:8" x14ac:dyDescent="0.25">
      <c r="A32" s="7" t="s">
        <v>30</v>
      </c>
      <c r="B32" s="7" t="s">
        <v>88</v>
      </c>
      <c r="C32" s="7">
        <v>10</v>
      </c>
      <c r="D32" s="10">
        <f>3.84+2.87</f>
        <v>6.71</v>
      </c>
      <c r="E32" s="10">
        <f>D32/C32</f>
        <v>0.67100000000000004</v>
      </c>
      <c r="F32" s="10"/>
      <c r="G32" s="10">
        <f t="shared" si="4"/>
        <v>0</v>
      </c>
      <c r="H32" s="6"/>
    </row>
    <row r="33" spans="1:8" x14ac:dyDescent="0.25">
      <c r="A33" s="7" t="s">
        <v>89</v>
      </c>
      <c r="B33" s="7" t="s">
        <v>90</v>
      </c>
      <c r="C33" s="7">
        <v>10</v>
      </c>
      <c r="D33" s="10">
        <v>3.14</v>
      </c>
      <c r="E33" s="10">
        <f>D33/C33</f>
        <v>0.314</v>
      </c>
      <c r="F33" s="10">
        <v>1.65</v>
      </c>
      <c r="G33" s="10">
        <f t="shared" si="4"/>
        <v>16.5</v>
      </c>
      <c r="H33" s="6" t="s">
        <v>114</v>
      </c>
    </row>
    <row r="34" spans="1:8" x14ac:dyDescent="0.25">
      <c r="A34" s="7" t="s">
        <v>91</v>
      </c>
      <c r="B34" s="7" t="s">
        <v>92</v>
      </c>
      <c r="C34" s="7">
        <v>2</v>
      </c>
      <c r="D34" s="10">
        <v>3</v>
      </c>
      <c r="E34" s="10">
        <f>D34/C34</f>
        <v>1.5</v>
      </c>
      <c r="F34" s="10">
        <v>3.5</v>
      </c>
      <c r="G34" s="10">
        <f t="shared" si="4"/>
        <v>7</v>
      </c>
      <c r="H34" s="6" t="s">
        <v>115</v>
      </c>
    </row>
    <row r="35" spans="1:8" x14ac:dyDescent="0.25">
      <c r="A35" s="7" t="s">
        <v>93</v>
      </c>
      <c r="B35" s="7" t="s">
        <v>116</v>
      </c>
      <c r="C35" s="7">
        <v>10</v>
      </c>
      <c r="D35" s="10">
        <v>2.1800000000000002</v>
      </c>
      <c r="E35" s="10">
        <f t="shared" ref="E35" si="5">D35/C35</f>
        <v>0.21800000000000003</v>
      </c>
      <c r="F35" s="10">
        <v>0.75</v>
      </c>
      <c r="G35" s="10">
        <f t="shared" si="4"/>
        <v>7.5</v>
      </c>
      <c r="H35" s="6" t="s">
        <v>117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L2" sqref="L2"/>
    </sheetView>
  </sheetViews>
  <sheetFormatPr defaultRowHeight="15" x14ac:dyDescent="0.25"/>
  <cols>
    <col min="1" max="1" width="10" bestFit="1" customWidth="1"/>
    <col min="2" max="2" width="53" bestFit="1" customWidth="1"/>
    <col min="3" max="3" width="3.85546875" bestFit="1" customWidth="1"/>
    <col min="4" max="5" width="8" bestFit="1" customWidth="1"/>
    <col min="6" max="7" width="9.7109375" bestFit="1" customWidth="1"/>
    <col min="8" max="8" width="9.85546875" bestFit="1" customWidth="1"/>
    <col min="9" max="9" width="3.85546875" bestFit="1" customWidth="1"/>
    <col min="10" max="10" width="9.7109375" bestFit="1" customWidth="1"/>
    <col min="11" max="12" width="3.85546875" bestFit="1" customWidth="1"/>
  </cols>
  <sheetData>
    <row r="1" spans="1:12" ht="81.75" thickBot="1" x14ac:dyDescent="0.3">
      <c r="A1" s="17" t="s">
        <v>22</v>
      </c>
      <c r="B1" s="17" t="s">
        <v>23</v>
      </c>
      <c r="C1" s="18" t="s">
        <v>1</v>
      </c>
      <c r="D1" s="19" t="s">
        <v>2</v>
      </c>
      <c r="E1" s="19" t="s">
        <v>3</v>
      </c>
      <c r="F1" s="18" t="s">
        <v>12</v>
      </c>
      <c r="G1" s="18" t="s">
        <v>15</v>
      </c>
      <c r="H1" s="18" t="s">
        <v>35</v>
      </c>
      <c r="I1" s="20" t="s">
        <v>60</v>
      </c>
      <c r="J1" s="18" t="s">
        <v>13</v>
      </c>
      <c r="K1" s="18" t="s">
        <v>34</v>
      </c>
      <c r="L1" s="20" t="s">
        <v>14</v>
      </c>
    </row>
    <row r="2" spans="1:12" x14ac:dyDescent="0.25">
      <c r="A2" s="11" t="s">
        <v>61</v>
      </c>
      <c r="B2" s="11" t="s">
        <v>62</v>
      </c>
      <c r="C2" s="11">
        <v>1</v>
      </c>
      <c r="D2" s="12">
        <v>29.38</v>
      </c>
      <c r="E2" s="12">
        <f t="shared" ref="E2" si="0">D2/C2</f>
        <v>29.38</v>
      </c>
      <c r="F2" s="22">
        <v>41326</v>
      </c>
      <c r="G2" s="22">
        <v>41326</v>
      </c>
      <c r="H2" s="22">
        <v>41352</v>
      </c>
      <c r="I2" s="14">
        <f t="shared" ref="I2" ca="1" si="1">H2-NOW()</f>
        <v>14.621061921294313</v>
      </c>
      <c r="J2" s="22"/>
      <c r="K2" s="11">
        <f t="shared" ref="K2" si="2">IF(G2&lt;&gt;"",G2-F2,"")</f>
        <v>0</v>
      </c>
      <c r="L2" s="14" t="str">
        <f t="shared" ref="L2" si="3">IF(J2&lt;&gt;"",J2-F2,"")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Order Summary</vt:lpstr>
      <vt:lpstr>Electronics</vt:lpstr>
      <vt:lpstr>Wish List</vt:lpstr>
      <vt:lpstr>Amazon</vt:lpstr>
    </vt:vector>
  </TitlesOfParts>
  <Company>IT Resources University Of Tasmania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Oliver</dc:creator>
  <cp:lastModifiedBy>Brian Oliver</cp:lastModifiedBy>
  <dcterms:created xsi:type="dcterms:W3CDTF">2013-02-18T20:48:25Z</dcterms:created>
  <dcterms:modified xsi:type="dcterms:W3CDTF">2013-03-03T22:10:50Z</dcterms:modified>
</cp:coreProperties>
</file>