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00" windowHeight="14445" activeTab="0"/>
  </bookViews>
  <sheets>
    <sheet name="control" sheetId="1" r:id="rId1"/>
    <sheet name="control-TEST" sheetId="2" r:id="rId2"/>
    <sheet name="density fit eqn" sheetId="3" r:id="rId3"/>
  </sheets>
  <definedNames/>
  <calcPr fullCalcOnLoad="1"/>
</workbook>
</file>

<file path=xl/sharedStrings.xml><?xml version="1.0" encoding="utf-8"?>
<sst xmlns="http://schemas.openxmlformats.org/spreadsheetml/2006/main" count="145" uniqueCount="50">
  <si>
    <t>Outputs</t>
  </si>
  <si>
    <t>BW</t>
  </si>
  <si>
    <t>UWW</t>
  </si>
  <si>
    <t>Height</t>
  </si>
  <si>
    <t>lbs</t>
  </si>
  <si>
    <t>kg</t>
  </si>
  <si>
    <t>g</t>
  </si>
  <si>
    <t>ml</t>
  </si>
  <si>
    <t>ounces</t>
  </si>
  <si>
    <t>US Fl Oz</t>
  </si>
  <si>
    <t>Weight of water</t>
  </si>
  <si>
    <t>Volume of water</t>
  </si>
  <si>
    <t>inches</t>
  </si>
  <si>
    <t>cm</t>
  </si>
  <si>
    <t xml:space="preserve">Age </t>
  </si>
  <si>
    <t>years</t>
  </si>
  <si>
    <t xml:space="preserve">Gender </t>
  </si>
  <si>
    <t>(m or f)</t>
  </si>
  <si>
    <t>Dry weight (BW)</t>
  </si>
  <si>
    <t>Wet weight (UWW)</t>
  </si>
  <si>
    <t>Water Temperature</t>
  </si>
  <si>
    <t>F</t>
  </si>
  <si>
    <t>C</t>
  </si>
  <si>
    <t>Vital Capacity</t>
  </si>
  <si>
    <t>Density of your Body (Db)</t>
  </si>
  <si>
    <t>Residual Volume (RV)</t>
  </si>
  <si>
    <t>Intermediate Calculations</t>
  </si>
  <si>
    <t>Density of your Water (DH20)</t>
  </si>
  <si>
    <t>Body Composition (%BF) Siri</t>
  </si>
  <si>
    <t>Body Composition (%BF) Schutte</t>
  </si>
  <si>
    <t>Liters</t>
  </si>
  <si>
    <t>g/cc</t>
  </si>
  <si>
    <t>m</t>
  </si>
  <si>
    <t>ft^3</t>
  </si>
  <si>
    <t>lbs/ft^3</t>
  </si>
  <si>
    <t>or</t>
  </si>
  <si>
    <t>Required Inputs</t>
  </si>
  <si>
    <r>
      <t xml:space="preserve">Choose Input Set 1 or 2 </t>
    </r>
    <r>
      <rPr>
        <b/>
        <sz val="10"/>
        <color indexed="8"/>
        <rFont val="Calibri"/>
        <family val="2"/>
      </rPr>
      <t>(one of each from above and below black bar)</t>
    </r>
  </si>
  <si>
    <r>
      <t xml:space="preserve">Enter your numbers into into </t>
    </r>
    <r>
      <rPr>
        <b/>
        <sz val="11"/>
        <color indexed="8"/>
        <rFont val="Calibri"/>
        <family val="2"/>
      </rPr>
      <t>either</t>
    </r>
    <r>
      <rPr>
        <sz val="11"/>
        <color theme="1"/>
        <rFont val="Calibri"/>
        <family val="2"/>
      </rPr>
      <t xml:space="preserve"> the english units column (left) </t>
    </r>
    <r>
      <rPr>
        <b/>
        <sz val="11"/>
        <color indexed="8"/>
        <rFont val="Calibri"/>
        <family val="2"/>
      </rPr>
      <t>or</t>
    </r>
    <r>
      <rPr>
        <sz val="11"/>
        <color theme="1"/>
        <rFont val="Calibri"/>
        <family val="2"/>
      </rPr>
      <t xml:space="preserve"> SI units column (right) under the Inputs section, </t>
    </r>
    <r>
      <rPr>
        <b/>
        <sz val="11"/>
        <color indexed="8"/>
        <rFont val="Calibri"/>
        <family val="2"/>
      </rPr>
      <t>not both</t>
    </r>
    <r>
      <rPr>
        <sz val="11"/>
        <color theme="1"/>
        <rFont val="Calibri"/>
        <family val="2"/>
      </rPr>
      <t xml:space="preserve">.  When you have entered all the required inputs your results will show up under the Outputs heading in the green box; the dark green box will likely be most accurate. The worksheet is protected so the formulas will remain correct as you play around with various inputs; you </t>
    </r>
    <r>
      <rPr>
        <b/>
        <sz val="11"/>
        <color indexed="8"/>
        <rFont val="Calibri"/>
        <family val="2"/>
      </rPr>
      <t>will only be able to change the input fields</t>
    </r>
  </si>
  <si>
    <t>VC</t>
  </si>
  <si>
    <t>.5 lb</t>
  </si>
  <si>
    <t>.5 in</t>
  </si>
  <si>
    <t>.1 l</t>
  </si>
  <si>
    <t>temp</t>
  </si>
  <si>
    <t>1 deg f</t>
  </si>
  <si>
    <t>1 (ml or g)/liter</t>
  </si>
  <si>
    <t>percent difference BF% based on…</t>
  </si>
  <si>
    <t>-5% per measurement</t>
  </si>
  <si>
    <t>Difference indicated at left</t>
  </si>
  <si>
    <t>Density H2O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</si>
</sst>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4" fillId="0" borderId="0" xfId="52" applyAlignment="1" applyProtection="1">
      <alignment horizontal="left" indent="1"/>
      <protection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0" fillId="34" borderId="13" xfId="0" applyFont="1" applyFill="1" applyBorder="1" applyAlignment="1">
      <alignment horizontal="right"/>
    </xf>
    <xf numFmtId="0" fontId="40" fillId="34" borderId="17" xfId="0" applyFont="1" applyFill="1" applyBorder="1" applyAlignment="1">
      <alignment horizontal="right"/>
    </xf>
    <xf numFmtId="0" fontId="40" fillId="34" borderId="15" xfId="0" applyFont="1" applyFill="1" applyBorder="1" applyAlignment="1">
      <alignment horizontal="right"/>
    </xf>
    <xf numFmtId="0" fontId="40" fillId="34" borderId="18" xfId="0" applyFont="1" applyFill="1" applyBorder="1" applyAlignment="1">
      <alignment horizontal="right"/>
    </xf>
    <xf numFmtId="2" fontId="0" fillId="35" borderId="14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/>
    </xf>
    <xf numFmtId="165" fontId="0" fillId="35" borderId="19" xfId="0" applyNumberFormat="1" applyFont="1" applyFill="1" applyBorder="1" applyAlignment="1">
      <alignment/>
    </xf>
    <xf numFmtId="165" fontId="0" fillId="35" borderId="20" xfId="0" applyNumberFormat="1" applyFont="1" applyFill="1" applyBorder="1" applyAlignment="1">
      <alignment/>
    </xf>
    <xf numFmtId="165" fontId="0" fillId="35" borderId="16" xfId="0" applyNumberFormat="1" applyFont="1" applyFill="1" applyBorder="1" applyAlignment="1">
      <alignment/>
    </xf>
    <xf numFmtId="0" fontId="40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40" fillId="36" borderId="17" xfId="0" applyFont="1" applyFill="1" applyBorder="1" applyAlignment="1">
      <alignment horizontal="right"/>
    </xf>
    <xf numFmtId="2" fontId="0" fillId="36" borderId="20" xfId="0" applyNumberFormat="1" applyFont="1" applyFill="1" applyBorder="1" applyAlignment="1">
      <alignment horizontal="center"/>
    </xf>
    <xf numFmtId="0" fontId="40" fillId="34" borderId="21" xfId="0" applyFont="1" applyFill="1" applyBorder="1" applyAlignment="1">
      <alignment horizontal="right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40" fillId="0" borderId="25" xfId="0" applyFont="1" applyBorder="1" applyAlignment="1" applyProtection="1">
      <alignment horizontal="center" vertical="center"/>
      <protection hidden="1"/>
    </xf>
    <xf numFmtId="0" fontId="40" fillId="34" borderId="26" xfId="0" applyFont="1" applyFill="1" applyBorder="1" applyAlignment="1">
      <alignment horizontal="right"/>
    </xf>
    <xf numFmtId="0" fontId="40" fillId="34" borderId="27" xfId="0" applyFont="1" applyFill="1" applyBorder="1" applyAlignment="1">
      <alignment horizontal="right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40" fillId="34" borderId="31" xfId="0" applyFont="1" applyFill="1" applyBorder="1" applyAlignment="1">
      <alignment horizontal="right"/>
    </xf>
    <xf numFmtId="0" fontId="40" fillId="34" borderId="32" xfId="0" applyFont="1" applyFill="1" applyBorder="1" applyAlignment="1">
      <alignment horizontal="right"/>
    </xf>
    <xf numFmtId="0" fontId="40" fillId="0" borderId="30" xfId="0" applyFont="1" applyBorder="1" applyAlignment="1">
      <alignment horizontal="center"/>
    </xf>
    <xf numFmtId="0" fontId="40" fillId="34" borderId="33" xfId="0" applyFont="1" applyFill="1" applyBorder="1" applyAlignment="1">
      <alignment horizontal="right"/>
    </xf>
    <xf numFmtId="0" fontId="40" fillId="0" borderId="34" xfId="0" applyFont="1" applyFill="1" applyBorder="1" applyAlignment="1">
      <alignment horizontal="center"/>
    </xf>
    <xf numFmtId="0" fontId="40" fillId="34" borderId="35" xfId="0" applyFont="1" applyFill="1" applyBorder="1" applyAlignment="1">
      <alignment horizontal="right"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164" fontId="0" fillId="0" borderId="0" xfId="0" applyNumberFormat="1" applyAlignment="1">
      <alignment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40" fillId="0" borderId="14" xfId="0" applyNumberFormat="1" applyFont="1" applyBorder="1" applyAlignment="1">
      <alignment horizontal="center" wrapText="1"/>
    </xf>
    <xf numFmtId="0" fontId="40" fillId="0" borderId="17" xfId="0" applyFont="1" applyBorder="1" applyAlignment="1">
      <alignment horizontal="right"/>
    </xf>
    <xf numFmtId="164" fontId="0" fillId="0" borderId="20" xfId="0" applyNumberFormat="1" applyBorder="1" applyAlignment="1">
      <alignment/>
    </xf>
    <xf numFmtId="0" fontId="40" fillId="0" borderId="17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164" fontId="0" fillId="0" borderId="16" xfId="0" applyNumberFormat="1" applyBorder="1" applyAlignment="1">
      <alignment/>
    </xf>
    <xf numFmtId="0" fontId="43" fillId="34" borderId="25" xfId="0" applyFont="1" applyFill="1" applyBorder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3" fillId="34" borderId="4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34" borderId="41" xfId="0" applyFont="1" applyFill="1" applyBorder="1" applyAlignment="1">
      <alignment horizontal="center"/>
    </xf>
    <xf numFmtId="0" fontId="43" fillId="34" borderId="42" xfId="0" applyFont="1" applyFill="1" applyBorder="1" applyAlignment="1">
      <alignment horizontal="center"/>
    </xf>
    <xf numFmtId="0" fontId="43" fillId="34" borderId="43" xfId="0" applyFont="1" applyFill="1" applyBorder="1" applyAlignment="1">
      <alignment horizontal="center"/>
    </xf>
    <xf numFmtId="164" fontId="44" fillId="37" borderId="44" xfId="0" applyNumberFormat="1" applyFont="1" applyFill="1" applyBorder="1" applyAlignment="1">
      <alignment horizontal="center" vertical="center"/>
    </xf>
    <xf numFmtId="164" fontId="44" fillId="37" borderId="45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6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6" xfId="0" applyFont="1" applyBorder="1" applyAlignment="1" applyProtection="1">
      <alignment horizontal="center" vertical="center"/>
      <protection hidden="1"/>
    </xf>
    <xf numFmtId="0" fontId="40" fillId="0" borderId="41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164" fontId="44" fillId="38" borderId="47" xfId="0" applyNumberFormat="1" applyFont="1" applyFill="1" applyBorder="1" applyAlignment="1">
      <alignment horizontal="center" vertical="center"/>
    </xf>
    <xf numFmtId="164" fontId="44" fillId="38" borderId="48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wrapText="1"/>
    </xf>
    <xf numFmtId="0" fontId="40" fillId="0" borderId="49" xfId="0" applyFont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40" fillId="0" borderId="5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6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'density fit eqn'!$B$2:$B$15</c:f>
              <c:numCache/>
            </c:numRef>
          </c:xVal>
          <c:yVal>
            <c:numRef>
              <c:f>'density fit eqn'!$C$2:$C$15</c:f>
              <c:numCache/>
            </c:numRef>
          </c:yVal>
          <c:smooth val="0"/>
        </c:ser>
        <c:axId val="66228611"/>
        <c:axId val="59186588"/>
      </c:scatterChart>
      <c:val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 val="autoZero"/>
        <c:crossBetween val="midCat"/>
        <c:dispUnits/>
      </c:val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8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085"/>
          <c:w val="0.2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15</xdr:row>
      <xdr:rowOff>171450</xdr:rowOff>
    </xdr:from>
    <xdr:to>
      <xdr:col>10</xdr:col>
      <xdr:colOff>285750</xdr:colOff>
      <xdr:row>56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-1170"/>
        <a:stretch>
          <a:fillRect/>
        </a:stretch>
      </xdr:blipFill>
      <xdr:spPr>
        <a:xfrm>
          <a:off x="438150" y="3028950"/>
          <a:ext cx="5943600" cy="779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7</xdr:row>
      <xdr:rowOff>171450</xdr:rowOff>
    </xdr:from>
    <xdr:to>
      <xdr:col>18</xdr:col>
      <xdr:colOff>371475</xdr:colOff>
      <xdr:row>22</xdr:row>
      <xdr:rowOff>57150</xdr:rowOff>
    </xdr:to>
    <xdr:graphicFrame>
      <xdr:nvGraphicFramePr>
        <xdr:cNvPr id="2" name="Chart 2"/>
        <xdr:cNvGraphicFramePr/>
      </xdr:nvGraphicFramePr>
      <xdr:xfrm>
        <a:off x="6772275" y="1504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39"/>
  <sheetViews>
    <sheetView tabSelected="1" zoomScalePageLayoutView="0" workbookViewId="0" topLeftCell="B1">
      <selection activeCell="D29" sqref="D29"/>
    </sheetView>
  </sheetViews>
  <sheetFormatPr defaultColWidth="9.140625" defaultRowHeight="15"/>
  <cols>
    <col min="1" max="1" width="9.140625" style="0" hidden="1" customWidth="1"/>
    <col min="3" max="3" width="31.28125" style="0" customWidth="1"/>
    <col min="8" max="8" width="14.28125" style="0" bestFit="1" customWidth="1"/>
    <col min="10" max="10" width="25.57421875" style="0" customWidth="1"/>
  </cols>
  <sheetData>
    <row r="2" spans="8:10" ht="15">
      <c r="H2" s="6"/>
      <c r="I2" s="6"/>
      <c r="J2" s="6"/>
    </row>
    <row r="3" spans="8:10" ht="15.75" thickBot="1">
      <c r="H3" s="6"/>
      <c r="I3" s="6"/>
      <c r="J3" s="6"/>
    </row>
    <row r="4" spans="3:10" ht="21.75" thickBot="1">
      <c r="C4" s="73" t="s">
        <v>36</v>
      </c>
      <c r="D4" s="74"/>
      <c r="E4" s="74"/>
      <c r="F4" s="74"/>
      <c r="G4" s="75"/>
      <c r="H4" s="76"/>
      <c r="I4" s="76"/>
      <c r="J4" s="6"/>
    </row>
    <row r="5" spans="3:10" ht="15">
      <c r="C5" s="8" t="s">
        <v>16</v>
      </c>
      <c r="D5" s="20" t="s">
        <v>17</v>
      </c>
      <c r="E5" s="55"/>
      <c r="F5" s="12"/>
      <c r="G5" s="13"/>
      <c r="H5" s="4"/>
      <c r="I5" s="4"/>
      <c r="J5" s="6"/>
    </row>
    <row r="6" spans="1:12" ht="15" customHeight="1">
      <c r="A6" s="29">
        <f>IF(E6="",G6,E6*0.4536)</f>
        <v>0</v>
      </c>
      <c r="B6" s="29"/>
      <c r="C6" s="9" t="s">
        <v>18</v>
      </c>
      <c r="D6" s="21" t="s">
        <v>4</v>
      </c>
      <c r="E6" s="52"/>
      <c r="F6" s="21" t="s">
        <v>5</v>
      </c>
      <c r="G6" s="52"/>
      <c r="H6" s="3"/>
      <c r="I6" s="89" t="s">
        <v>38</v>
      </c>
      <c r="J6" s="89"/>
      <c r="K6" s="89"/>
      <c r="L6" s="89"/>
    </row>
    <row r="7" spans="1:12" ht="15.75" thickBot="1">
      <c r="A7" s="29">
        <f>IF(E7="",G7,E7*0.4536)</f>
        <v>0</v>
      </c>
      <c r="B7" s="29"/>
      <c r="C7" s="36" t="s">
        <v>19</v>
      </c>
      <c r="D7" s="22" t="s">
        <v>4</v>
      </c>
      <c r="E7" s="56"/>
      <c r="F7" s="22" t="s">
        <v>5</v>
      </c>
      <c r="G7" s="56"/>
      <c r="H7" s="5"/>
      <c r="I7" s="89"/>
      <c r="J7" s="89"/>
      <c r="K7" s="89"/>
      <c r="L7" s="89"/>
    </row>
    <row r="8" spans="1:12" ht="21.75" thickBot="1">
      <c r="A8" s="29"/>
      <c r="B8" s="29"/>
      <c r="C8" s="73" t="s">
        <v>37</v>
      </c>
      <c r="D8" s="74"/>
      <c r="E8" s="74"/>
      <c r="F8" s="74"/>
      <c r="G8" s="75"/>
      <c r="H8" s="5"/>
      <c r="I8" s="89"/>
      <c r="J8" s="89"/>
      <c r="K8" s="89"/>
      <c r="L8" s="89"/>
    </row>
    <row r="9" spans="2:12" ht="15">
      <c r="B9" s="85">
        <v>1</v>
      </c>
      <c r="C9" s="46" t="s">
        <v>14</v>
      </c>
      <c r="D9" s="47" t="s">
        <v>15</v>
      </c>
      <c r="E9" s="54"/>
      <c r="F9" s="34"/>
      <c r="G9" s="35"/>
      <c r="H9" s="4"/>
      <c r="I9" s="89"/>
      <c r="J9" s="89"/>
      <c r="K9" s="89"/>
      <c r="L9" s="89"/>
    </row>
    <row r="10" spans="1:12" ht="15.75" thickBot="1">
      <c r="A10" s="29">
        <f>IF(E10="",G10,E10*2.54)</f>
        <v>0</v>
      </c>
      <c r="B10" s="86"/>
      <c r="C10" s="42" t="s">
        <v>3</v>
      </c>
      <c r="D10" s="40" t="s">
        <v>12</v>
      </c>
      <c r="E10" s="51"/>
      <c r="F10" s="23" t="s">
        <v>13</v>
      </c>
      <c r="G10" s="51"/>
      <c r="I10" s="89"/>
      <c r="J10" s="89"/>
      <c r="K10" s="89"/>
      <c r="L10" s="89"/>
    </row>
    <row r="11" spans="1:12" ht="15.75" thickBot="1">
      <c r="A11" s="29"/>
      <c r="B11" s="29"/>
      <c r="C11" s="82" t="s">
        <v>35</v>
      </c>
      <c r="D11" s="83"/>
      <c r="E11" s="83"/>
      <c r="F11" s="83"/>
      <c r="G11" s="84"/>
      <c r="I11" s="89"/>
      <c r="J11" s="89"/>
      <c r="K11" s="89"/>
      <c r="L11" s="89"/>
    </row>
    <row r="12" spans="1:12" ht="15.75" thickBot="1">
      <c r="A12" s="29">
        <f>IF(E12="",G12,E12*0.0295735)</f>
        <v>0</v>
      </c>
      <c r="B12" s="38">
        <v>2</v>
      </c>
      <c r="C12" s="43" t="s">
        <v>23</v>
      </c>
      <c r="D12" s="44" t="s">
        <v>9</v>
      </c>
      <c r="E12" s="53"/>
      <c r="F12" s="45" t="s">
        <v>30</v>
      </c>
      <c r="G12" s="53"/>
      <c r="I12" s="89"/>
      <c r="J12" s="89"/>
      <c r="K12" s="89"/>
      <c r="L12" s="89"/>
    </row>
    <row r="13" spans="1:12" ht="15.75" thickBot="1">
      <c r="A13" s="29"/>
      <c r="B13" s="29"/>
      <c r="C13" s="37"/>
      <c r="D13" s="31"/>
      <c r="E13" s="32"/>
      <c r="F13" s="31"/>
      <c r="G13" s="32"/>
      <c r="H13" s="5"/>
      <c r="I13" s="89"/>
      <c r="J13" s="89"/>
      <c r="K13" s="89"/>
      <c r="L13" s="89"/>
    </row>
    <row r="14" spans="1:10" ht="15">
      <c r="A14" s="29">
        <f>IF(E14="",G14,E14*28.3495)</f>
        <v>0</v>
      </c>
      <c r="B14" s="87">
        <v>1</v>
      </c>
      <c r="C14" s="41" t="s">
        <v>10</v>
      </c>
      <c r="D14" s="39" t="s">
        <v>8</v>
      </c>
      <c r="E14" s="52"/>
      <c r="F14" s="21" t="s">
        <v>6</v>
      </c>
      <c r="G14" s="52"/>
      <c r="H14" s="5"/>
      <c r="I14" s="3"/>
      <c r="J14" s="6"/>
    </row>
    <row r="15" spans="1:10" ht="15.75" thickBot="1">
      <c r="A15" s="29">
        <f>IF(E15="",G15,E15*29.5735)</f>
        <v>0</v>
      </c>
      <c r="B15" s="88"/>
      <c r="C15" s="42" t="s">
        <v>11</v>
      </c>
      <c r="D15" s="40" t="s">
        <v>9</v>
      </c>
      <c r="E15" s="51"/>
      <c r="F15" s="23" t="s">
        <v>7</v>
      </c>
      <c r="G15" s="51"/>
      <c r="H15" s="3"/>
      <c r="I15" s="3"/>
      <c r="J15" s="6"/>
    </row>
    <row r="16" spans="1:10" ht="15.75" thickBot="1">
      <c r="A16" s="29"/>
      <c r="B16" s="29"/>
      <c r="C16" s="82" t="s">
        <v>35</v>
      </c>
      <c r="D16" s="83"/>
      <c r="E16" s="83"/>
      <c r="F16" s="83"/>
      <c r="G16" s="84"/>
      <c r="H16" s="3"/>
      <c r="I16" s="3"/>
      <c r="J16" s="6"/>
    </row>
    <row r="17" spans="1:10" ht="15" customHeight="1" thickBot="1">
      <c r="A17" s="29">
        <f>IF(E17="",G17,(E17-32)*(5/9))</f>
        <v>0</v>
      </c>
      <c r="B17" s="38">
        <v>2</v>
      </c>
      <c r="C17" s="48" t="s">
        <v>20</v>
      </c>
      <c r="D17" s="49" t="s">
        <v>21</v>
      </c>
      <c r="E17" s="50"/>
      <c r="F17" s="33" t="s">
        <v>22</v>
      </c>
      <c r="G17" s="50"/>
      <c r="H17" s="92"/>
      <c r="I17" s="92"/>
      <c r="J17" s="92"/>
    </row>
    <row r="18" spans="3:10" ht="21.75" thickBot="1">
      <c r="C18" s="73" t="s">
        <v>26</v>
      </c>
      <c r="D18" s="74"/>
      <c r="E18" s="74"/>
      <c r="F18" s="74"/>
      <c r="G18" s="75"/>
      <c r="H18" s="5"/>
      <c r="I18" s="3"/>
      <c r="J18" s="6"/>
    </row>
    <row r="19" spans="3:9" ht="15.75" thickBot="1">
      <c r="C19" s="8" t="s">
        <v>27</v>
      </c>
      <c r="D19" s="20" t="s">
        <v>34</v>
      </c>
      <c r="E19" s="24" t="e">
        <f>G19*62.427961</f>
        <v>#DIV/0!</v>
      </c>
      <c r="F19" s="20" t="s">
        <v>31</v>
      </c>
      <c r="G19" s="26" t="e">
        <f>IF(A17=0,A14/A15,0.00000002*A17^3-0.000006*A17^2+0.00002*A17+1)</f>
        <v>#DIV/0!</v>
      </c>
      <c r="H19" s="5"/>
      <c r="I19" s="3"/>
    </row>
    <row r="20" spans="3:7" ht="15">
      <c r="C20" s="10" t="s">
        <v>24</v>
      </c>
      <c r="D20" s="21" t="s">
        <v>34</v>
      </c>
      <c r="E20" s="24" t="e">
        <f>G20*62.427961</f>
        <v>#DIV/0!</v>
      </c>
      <c r="F20" s="21" t="s">
        <v>31</v>
      </c>
      <c r="G20" s="27" t="e">
        <f>(A6)/(((A6-A7)/G19)-(G21+0.1))</f>
        <v>#DIV/0!</v>
      </c>
    </row>
    <row r="21" spans="3:7" ht="15.75" thickBot="1">
      <c r="C21" s="11" t="s">
        <v>25</v>
      </c>
      <c r="D21" s="22" t="s">
        <v>33</v>
      </c>
      <c r="E21" s="25">
        <f>G21*0.035315</f>
        <v>-0.1377285</v>
      </c>
      <c r="F21" s="22" t="s">
        <v>30</v>
      </c>
      <c r="G21" s="28">
        <f>IF(A12=0,IF(E5="m",(0.0115*E9)+(0.019*A10)-2.24,(0.009*E9)+(0.032*A10)-3.9),IF(E5="m",A12*0.24,A12*0.28))</f>
        <v>-3.9</v>
      </c>
    </row>
    <row r="22" spans="3:7" ht="21.75" thickBot="1">
      <c r="C22" s="77" t="s">
        <v>0</v>
      </c>
      <c r="D22" s="78"/>
      <c r="E22" s="78"/>
      <c r="F22" s="78"/>
      <c r="G22" s="79"/>
    </row>
    <row r="23" spans="3:7" ht="37.5">
      <c r="C23" s="18" t="s">
        <v>28</v>
      </c>
      <c r="D23" s="80" t="e">
        <f>(495/G20)-450</f>
        <v>#DIV/0!</v>
      </c>
      <c r="E23" s="81"/>
      <c r="F23" s="14"/>
      <c r="G23" s="15"/>
    </row>
    <row r="24" spans="3:15" ht="38.25" thickBot="1">
      <c r="C24" s="19" t="s">
        <v>29</v>
      </c>
      <c r="D24" s="90" t="e">
        <f>(437/G20)-393</f>
        <v>#DIV/0!</v>
      </c>
      <c r="E24" s="91"/>
      <c r="F24" s="16"/>
      <c r="G24" s="17"/>
      <c r="H24" s="30"/>
      <c r="I24" s="30"/>
      <c r="J24" s="30"/>
      <c r="K24" s="30"/>
      <c r="L24" s="30"/>
      <c r="M24" s="30"/>
      <c r="N24" s="30"/>
      <c r="O24" s="30"/>
    </row>
    <row r="25" spans="3:15" ht="15">
      <c r="C25" s="6"/>
      <c r="D25" s="6"/>
      <c r="E25" s="6"/>
      <c r="F25" s="6"/>
      <c r="G25" s="6"/>
      <c r="H25" s="30"/>
      <c r="I25" s="30"/>
      <c r="J25" s="30"/>
      <c r="K25" s="30"/>
      <c r="L25" s="30"/>
      <c r="M25" s="30"/>
      <c r="N25" s="30"/>
      <c r="O25" s="30"/>
    </row>
    <row r="26" spans="8:15" ht="15">
      <c r="H26" s="30"/>
      <c r="I26" s="30"/>
      <c r="J26" s="30"/>
      <c r="K26" s="30"/>
      <c r="L26" s="30"/>
      <c r="M26" s="30"/>
      <c r="N26" s="30"/>
      <c r="O26" s="30"/>
    </row>
    <row r="27" spans="8:17" ht="15">
      <c r="H27" s="30"/>
      <c r="I27" s="30"/>
      <c r="J27" s="30"/>
      <c r="K27" s="30"/>
      <c r="L27" s="30"/>
      <c r="M27" s="30"/>
      <c r="N27" s="30"/>
      <c r="O27" s="30"/>
      <c r="Q27" s="2"/>
    </row>
    <row r="28" spans="8:17" ht="15">
      <c r="H28" s="30"/>
      <c r="I28" s="30"/>
      <c r="J28" s="30"/>
      <c r="K28" s="30"/>
      <c r="L28" s="30"/>
      <c r="M28" s="30"/>
      <c r="N28" s="30"/>
      <c r="O28" s="30"/>
      <c r="Q28" s="2"/>
    </row>
    <row r="29" spans="8:15" ht="15">
      <c r="H29" s="30"/>
      <c r="I29" s="30"/>
      <c r="J29" s="30"/>
      <c r="K29" s="30"/>
      <c r="L29" s="30"/>
      <c r="M29" s="30"/>
      <c r="N29" s="30"/>
      <c r="O29" s="30"/>
    </row>
    <row r="30" spans="8:15" ht="15">
      <c r="H30" s="30"/>
      <c r="I30" s="30"/>
      <c r="J30" s="30"/>
      <c r="K30" s="30"/>
      <c r="L30" s="30"/>
      <c r="M30" s="30"/>
      <c r="N30" s="30"/>
      <c r="O30" s="30"/>
    </row>
    <row r="31" spans="8:15" ht="15">
      <c r="H31" s="30"/>
      <c r="I31" s="30"/>
      <c r="J31" s="30"/>
      <c r="K31" s="30"/>
      <c r="L31" s="30"/>
      <c r="M31" s="30"/>
      <c r="N31" s="30"/>
      <c r="O31" s="30"/>
    </row>
    <row r="32" spans="8:15" ht="15">
      <c r="H32" s="30"/>
      <c r="I32" s="30"/>
      <c r="J32" s="30"/>
      <c r="K32" s="30"/>
      <c r="L32" s="30"/>
      <c r="M32" s="30"/>
      <c r="N32" s="30"/>
      <c r="O32" s="30"/>
    </row>
    <row r="33" spans="8:15" ht="15">
      <c r="H33" s="30"/>
      <c r="I33" s="30"/>
      <c r="J33" s="30"/>
      <c r="K33" s="30"/>
      <c r="L33" s="30"/>
      <c r="M33" s="30"/>
      <c r="N33" s="30"/>
      <c r="O33" s="30"/>
    </row>
    <row r="34" spans="8:15" ht="15">
      <c r="H34" s="30"/>
      <c r="I34" s="30"/>
      <c r="J34" s="30"/>
      <c r="K34" s="30"/>
      <c r="L34" s="30"/>
      <c r="M34" s="30"/>
      <c r="N34" s="30"/>
      <c r="O34" s="30"/>
    </row>
    <row r="35" spans="8:15" ht="15">
      <c r="H35" s="30"/>
      <c r="I35" s="30"/>
      <c r="J35" s="30"/>
      <c r="K35" s="30"/>
      <c r="L35" s="30"/>
      <c r="M35" s="30"/>
      <c r="N35" s="30"/>
      <c r="O35" s="30"/>
    </row>
    <row r="36" spans="8:15" ht="15">
      <c r="H36" s="30"/>
      <c r="I36" s="30"/>
      <c r="J36" s="30"/>
      <c r="K36" s="30"/>
      <c r="L36" s="30"/>
      <c r="M36" s="30"/>
      <c r="N36" s="30"/>
      <c r="O36" s="30"/>
    </row>
    <row r="37" spans="8:15" ht="15">
      <c r="H37" s="30"/>
      <c r="I37" s="30"/>
      <c r="J37" s="30"/>
      <c r="K37" s="30"/>
      <c r="L37" s="30"/>
      <c r="M37" s="30"/>
      <c r="N37" s="30"/>
      <c r="O37" s="30"/>
    </row>
    <row r="38" spans="8:15" ht="15">
      <c r="H38" s="30"/>
      <c r="I38" s="30"/>
      <c r="J38" s="30"/>
      <c r="K38" s="30"/>
      <c r="L38" s="30"/>
      <c r="M38" s="30"/>
      <c r="N38" s="30"/>
      <c r="O38" s="30"/>
    </row>
    <row r="39" ht="15">
      <c r="H39" s="1"/>
    </row>
  </sheetData>
  <sheetProtection password="C733" sheet="1" objects="1" scenarios="1"/>
  <mergeCells count="13">
    <mergeCell ref="B9:B10"/>
    <mergeCell ref="B14:B15"/>
    <mergeCell ref="I6:L13"/>
    <mergeCell ref="D24:E24"/>
    <mergeCell ref="H17:J17"/>
    <mergeCell ref="C16:G16"/>
    <mergeCell ref="C4:G4"/>
    <mergeCell ref="H4:I4"/>
    <mergeCell ref="C18:G18"/>
    <mergeCell ref="C22:G22"/>
    <mergeCell ref="D23:E23"/>
    <mergeCell ref="C11:G11"/>
    <mergeCell ref="C8:G8"/>
  </mergeCells>
  <conditionalFormatting sqref="S34:S39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6"/>
  <sheetViews>
    <sheetView zoomScalePageLayoutView="0" workbookViewId="0" topLeftCell="A30">
      <selection activeCell="K45" sqref="K45"/>
    </sheetView>
  </sheetViews>
  <sheetFormatPr defaultColWidth="9.140625" defaultRowHeight="15"/>
  <cols>
    <col min="1" max="1" width="9.140625" style="0" customWidth="1"/>
    <col min="3" max="3" width="31.28125" style="0" customWidth="1"/>
    <col min="8" max="8" width="14.28125" style="0" bestFit="1" customWidth="1"/>
    <col min="9" max="9" width="15.28125" style="0" customWidth="1"/>
    <col min="10" max="10" width="13.57421875" style="0" customWidth="1"/>
    <col min="11" max="11" width="15.8515625" style="0" customWidth="1"/>
    <col min="12" max="12" width="11.00390625" style="0" customWidth="1"/>
    <col min="13" max="13" width="9.140625" style="0" customWidth="1"/>
  </cols>
  <sheetData>
    <row r="2" spans="8:9" ht="15">
      <c r="H2" s="6"/>
      <c r="I2" s="6"/>
    </row>
    <row r="3" spans="8:9" ht="15.75" thickBot="1">
      <c r="H3" s="6"/>
      <c r="I3" s="6"/>
    </row>
    <row r="4" spans="3:9" ht="21.75" thickBot="1">
      <c r="C4" s="73" t="s">
        <v>36</v>
      </c>
      <c r="D4" s="74"/>
      <c r="E4" s="74"/>
      <c r="F4" s="74"/>
      <c r="G4" s="75"/>
      <c r="H4" s="76"/>
      <c r="I4" s="76"/>
    </row>
    <row r="5" spans="3:9" ht="15">
      <c r="C5" s="8" t="s">
        <v>16</v>
      </c>
      <c r="D5" s="20" t="s">
        <v>17</v>
      </c>
      <c r="E5" s="55" t="s">
        <v>32</v>
      </c>
      <c r="F5" s="12"/>
      <c r="G5" s="13"/>
      <c r="H5" s="7"/>
      <c r="I5" s="7"/>
    </row>
    <row r="6" spans="1:13" ht="15" customHeight="1">
      <c r="A6" s="29">
        <f>IF(E6="",G6,E6*0.4536)</f>
        <v>71.6688</v>
      </c>
      <c r="B6" s="29"/>
      <c r="C6" s="9" t="s">
        <v>18</v>
      </c>
      <c r="D6" s="21" t="s">
        <v>4</v>
      </c>
      <c r="E6" s="52">
        <v>158</v>
      </c>
      <c r="F6" s="21" t="s">
        <v>5</v>
      </c>
      <c r="G6" s="52"/>
      <c r="H6" s="3"/>
      <c r="I6" s="89" t="s">
        <v>38</v>
      </c>
      <c r="J6" s="89"/>
      <c r="K6" s="89"/>
      <c r="L6" s="89"/>
      <c r="M6" s="89"/>
    </row>
    <row r="7" spans="1:13" ht="15.75" thickBot="1">
      <c r="A7" s="29">
        <f>IF(E7="",G7,E7*0.4536)</f>
        <v>4.3092</v>
      </c>
      <c r="B7" s="29"/>
      <c r="C7" s="36" t="s">
        <v>19</v>
      </c>
      <c r="D7" s="22" t="s">
        <v>4</v>
      </c>
      <c r="E7" s="56">
        <v>9.5</v>
      </c>
      <c r="F7" s="22" t="s">
        <v>5</v>
      </c>
      <c r="G7" s="56"/>
      <c r="H7" s="5"/>
      <c r="I7" s="89"/>
      <c r="J7" s="89"/>
      <c r="K7" s="89"/>
      <c r="L7" s="89"/>
      <c r="M7" s="89"/>
    </row>
    <row r="8" spans="1:13" ht="21.75" thickBot="1">
      <c r="A8" s="29"/>
      <c r="B8" s="29"/>
      <c r="C8" s="73" t="s">
        <v>37</v>
      </c>
      <c r="D8" s="74"/>
      <c r="E8" s="74"/>
      <c r="F8" s="74"/>
      <c r="G8" s="75"/>
      <c r="H8" s="5"/>
      <c r="I8" s="89"/>
      <c r="J8" s="89"/>
      <c r="K8" s="89"/>
      <c r="L8" s="89"/>
      <c r="M8" s="89"/>
    </row>
    <row r="9" spans="2:13" ht="15">
      <c r="B9" s="85">
        <v>1</v>
      </c>
      <c r="C9" s="46" t="s">
        <v>14</v>
      </c>
      <c r="D9" s="47" t="s">
        <v>15</v>
      </c>
      <c r="E9" s="54"/>
      <c r="F9" s="34"/>
      <c r="G9" s="35"/>
      <c r="H9" s="7"/>
      <c r="I9" s="89"/>
      <c r="J9" s="89"/>
      <c r="K9" s="89"/>
      <c r="L9" s="89"/>
      <c r="M9" s="89"/>
    </row>
    <row r="10" spans="1:13" ht="15.75" thickBot="1">
      <c r="A10" s="29">
        <f>IF(E10="",G10,E10*2.54)</f>
        <v>0</v>
      </c>
      <c r="B10" s="86"/>
      <c r="C10" s="42" t="s">
        <v>3</v>
      </c>
      <c r="D10" s="40" t="s">
        <v>12</v>
      </c>
      <c r="E10" s="51"/>
      <c r="F10" s="23" t="s">
        <v>13</v>
      </c>
      <c r="G10" s="51"/>
      <c r="I10" s="89"/>
      <c r="J10" s="89"/>
      <c r="K10" s="89"/>
      <c r="L10" s="89"/>
      <c r="M10" s="89"/>
    </row>
    <row r="11" spans="1:13" ht="15.75" thickBot="1">
      <c r="A11" s="29"/>
      <c r="B11" s="29"/>
      <c r="C11" s="82" t="s">
        <v>35</v>
      </c>
      <c r="D11" s="83"/>
      <c r="E11" s="83"/>
      <c r="F11" s="83"/>
      <c r="G11" s="84"/>
      <c r="I11" s="89"/>
      <c r="J11" s="89"/>
      <c r="K11" s="89"/>
      <c r="L11" s="89"/>
      <c r="M11" s="89"/>
    </row>
    <row r="12" spans="1:13" ht="15.75" thickBot="1">
      <c r="A12" s="29">
        <f>IF(E12="",G12,E12*0.0295735)</f>
        <v>3.5</v>
      </c>
      <c r="B12" s="38">
        <v>2</v>
      </c>
      <c r="C12" s="43" t="s">
        <v>23</v>
      </c>
      <c r="D12" s="44" t="s">
        <v>9</v>
      </c>
      <c r="E12" s="53"/>
      <c r="F12" s="45" t="s">
        <v>30</v>
      </c>
      <c r="G12" s="53">
        <v>3.5</v>
      </c>
      <c r="I12" s="89"/>
      <c r="J12" s="89"/>
      <c r="K12" s="89"/>
      <c r="L12" s="89"/>
      <c r="M12" s="89"/>
    </row>
    <row r="13" spans="1:13" ht="15.75" thickBot="1">
      <c r="A13" s="29"/>
      <c r="B13" s="29"/>
      <c r="C13" s="37"/>
      <c r="D13" s="31"/>
      <c r="E13" s="32"/>
      <c r="F13" s="31"/>
      <c r="G13" s="32"/>
      <c r="H13" s="5"/>
      <c r="I13" s="89"/>
      <c r="J13" s="89"/>
      <c r="K13" s="89"/>
      <c r="L13" s="89"/>
      <c r="M13" s="89"/>
    </row>
    <row r="14" spans="1:12" ht="15">
      <c r="A14" s="29">
        <f>IF(E14="",G14,E14*28.3495)</f>
        <v>0</v>
      </c>
      <c r="B14" s="87">
        <v>1</v>
      </c>
      <c r="C14" s="41" t="s">
        <v>10</v>
      </c>
      <c r="D14" s="39" t="s">
        <v>8</v>
      </c>
      <c r="E14" s="52"/>
      <c r="F14" s="21" t="s">
        <v>6</v>
      </c>
      <c r="G14" s="52"/>
      <c r="H14" s="5"/>
      <c r="I14" s="3"/>
      <c r="L14" s="57"/>
    </row>
    <row r="15" spans="1:9" ht="15.75" thickBot="1">
      <c r="A15" s="29">
        <f>IF(E15="",G15,E15*29.5735)</f>
        <v>0</v>
      </c>
      <c r="B15" s="88"/>
      <c r="C15" s="42" t="s">
        <v>11</v>
      </c>
      <c r="D15" s="40" t="s">
        <v>9</v>
      </c>
      <c r="E15" s="51"/>
      <c r="F15" s="23" t="s">
        <v>7</v>
      </c>
      <c r="G15" s="51"/>
      <c r="H15" s="3"/>
      <c r="I15" s="3"/>
    </row>
    <row r="16" spans="1:9" ht="15.75" thickBot="1">
      <c r="A16" s="29"/>
      <c r="B16" s="29"/>
      <c r="C16" s="82" t="s">
        <v>35</v>
      </c>
      <c r="D16" s="83"/>
      <c r="E16" s="83"/>
      <c r="F16" s="83"/>
      <c r="G16" s="84"/>
      <c r="H16" s="3"/>
      <c r="I16" s="3"/>
    </row>
    <row r="17" spans="1:9" ht="15" customHeight="1" thickBot="1">
      <c r="A17" s="29">
        <f>IF(E17="",G17,(E17-32)*(5/9))</f>
        <v>23.88888888888889</v>
      </c>
      <c r="B17" s="38">
        <v>2</v>
      </c>
      <c r="C17" s="48" t="s">
        <v>20</v>
      </c>
      <c r="D17" s="49" t="s">
        <v>21</v>
      </c>
      <c r="E17" s="50">
        <v>75</v>
      </c>
      <c r="F17" s="33" t="s">
        <v>22</v>
      </c>
      <c r="G17" s="50"/>
      <c r="H17" s="92"/>
      <c r="I17" s="92"/>
    </row>
    <row r="18" spans="3:8" ht="21.75" thickBot="1">
      <c r="C18" s="73" t="s">
        <v>26</v>
      </c>
      <c r="D18" s="74"/>
      <c r="E18" s="74"/>
      <c r="F18" s="74"/>
      <c r="G18" s="75"/>
      <c r="H18" s="5"/>
    </row>
    <row r="19" spans="3:8" ht="15.75" thickBot="1">
      <c r="C19" s="8" t="s">
        <v>27</v>
      </c>
      <c r="D19" s="20" t="s">
        <v>34</v>
      </c>
      <c r="E19" s="24">
        <f>G19*62.427961</f>
        <v>62.26105119712513</v>
      </c>
      <c r="F19" s="20" t="s">
        <v>31</v>
      </c>
      <c r="G19" s="26">
        <f>IF(A17=0,A14/A15,0.00000002*A17^3-0.000006*A17^2+0.00002*A17+1)</f>
        <v>0.9973263614540466</v>
      </c>
      <c r="H19" s="5"/>
    </row>
    <row r="20" spans="3:7" ht="15">
      <c r="C20" s="10" t="s">
        <v>24</v>
      </c>
      <c r="D20" s="21" t="s">
        <v>34</v>
      </c>
      <c r="E20" s="24">
        <f>G20*62.427961</f>
        <v>67.17905543356417</v>
      </c>
      <c r="F20" s="21" t="s">
        <v>31</v>
      </c>
      <c r="G20" s="27">
        <f>(A6)/(((A6-A7)/G19)-(G21+0.1))</f>
        <v>1.0761052316535562</v>
      </c>
    </row>
    <row r="21" spans="3:7" ht="15.75" thickBot="1">
      <c r="C21" s="11" t="s">
        <v>25</v>
      </c>
      <c r="D21" s="22" t="s">
        <v>33</v>
      </c>
      <c r="E21" s="25">
        <f>G21*0.035315</f>
        <v>0.0296646</v>
      </c>
      <c r="F21" s="22" t="s">
        <v>30</v>
      </c>
      <c r="G21" s="28">
        <f>IF(A12=0,IF(E5="m",(0.0115*E9)+(0.019*A10)-2.24,(0.009*E9)+(0.032*A10)-3.9),IF(E5="m",A12*0.24,A12*0.28))</f>
        <v>0.84</v>
      </c>
    </row>
    <row r="22" spans="3:7" ht="21.75" thickBot="1">
      <c r="C22" s="77" t="s">
        <v>0</v>
      </c>
      <c r="D22" s="78"/>
      <c r="E22" s="78"/>
      <c r="F22" s="78"/>
      <c r="G22" s="79"/>
    </row>
    <row r="23" spans="3:7" ht="37.5">
      <c r="C23" s="18" t="s">
        <v>28</v>
      </c>
      <c r="D23" s="80">
        <f>(495/G20)-450</f>
        <v>9.992187975312675</v>
      </c>
      <c r="E23" s="81"/>
      <c r="F23" s="14"/>
      <c r="G23" s="15"/>
    </row>
    <row r="24" spans="3:13" ht="38.25" thickBot="1">
      <c r="C24" s="19" t="s">
        <v>29</v>
      </c>
      <c r="D24" s="90">
        <f>(437/G20)-393</f>
        <v>13.094113424669956</v>
      </c>
      <c r="E24" s="91"/>
      <c r="F24" s="16"/>
      <c r="G24" s="17"/>
      <c r="H24" s="30"/>
      <c r="M24" s="30"/>
    </row>
    <row r="25" spans="3:13" ht="15.75" thickBot="1">
      <c r="C25" s="6"/>
      <c r="D25" s="6"/>
      <c r="E25" s="6"/>
      <c r="F25" s="6"/>
      <c r="G25" s="6"/>
      <c r="H25" s="30"/>
      <c r="M25" s="30"/>
    </row>
    <row r="26" spans="3:13" ht="21.75" thickBot="1">
      <c r="C26" s="73" t="s">
        <v>36</v>
      </c>
      <c r="D26" s="74"/>
      <c r="E26" s="74"/>
      <c r="F26" s="74"/>
      <c r="G26" s="75"/>
      <c r="H26" s="30"/>
      <c r="I26" s="30"/>
      <c r="J26" s="30"/>
      <c r="K26" s="30"/>
      <c r="L26" s="58"/>
      <c r="M26" s="1"/>
    </row>
    <row r="27" spans="3:15" ht="15">
      <c r="C27" s="8" t="s">
        <v>16</v>
      </c>
      <c r="D27" s="20" t="s">
        <v>17</v>
      </c>
      <c r="E27" s="55" t="s">
        <v>32</v>
      </c>
      <c r="F27" s="12"/>
      <c r="G27" s="13"/>
      <c r="H27" s="30"/>
      <c r="I27" s="30"/>
      <c r="J27" s="30"/>
      <c r="K27" s="30"/>
      <c r="L27" s="30"/>
      <c r="M27" s="30"/>
      <c r="O27" s="2"/>
    </row>
    <row r="28" spans="1:15" ht="15">
      <c r="A28" s="29">
        <f>IF(E28="",G28,E28*0.4536)</f>
        <v>71.6688</v>
      </c>
      <c r="B28" s="29"/>
      <c r="C28" s="9" t="s">
        <v>18</v>
      </c>
      <c r="D28" s="21" t="s">
        <v>4</v>
      </c>
      <c r="E28" s="52">
        <v>158</v>
      </c>
      <c r="F28" s="21" t="s">
        <v>5</v>
      </c>
      <c r="G28" s="52"/>
      <c r="H28" s="30"/>
      <c r="I28" s="30"/>
      <c r="L28" s="30"/>
      <c r="M28" s="30"/>
      <c r="O28" s="2"/>
    </row>
    <row r="29" spans="1:13" ht="15.75" thickBot="1">
      <c r="A29" s="29">
        <f>IF(E29="",G29,E29*0.4536)</f>
        <v>4.3092</v>
      </c>
      <c r="B29" s="29"/>
      <c r="C29" s="36" t="s">
        <v>19</v>
      </c>
      <c r="D29" s="22" t="s">
        <v>4</v>
      </c>
      <c r="E29" s="56">
        <v>9.5</v>
      </c>
      <c r="F29" s="22" t="s">
        <v>5</v>
      </c>
      <c r="G29" s="56"/>
      <c r="H29" s="30"/>
      <c r="I29" s="30"/>
      <c r="L29" s="30"/>
      <c r="M29" s="30"/>
    </row>
    <row r="30" spans="1:13" ht="21.75" thickBot="1">
      <c r="A30" s="29"/>
      <c r="B30" s="29"/>
      <c r="C30" s="73" t="s">
        <v>37</v>
      </c>
      <c r="D30" s="74"/>
      <c r="E30" s="74"/>
      <c r="F30" s="74"/>
      <c r="G30" s="75"/>
      <c r="H30" s="30"/>
      <c r="I30" s="30"/>
      <c r="L30" s="30"/>
      <c r="M30" s="30"/>
    </row>
    <row r="31" spans="2:13" ht="15">
      <c r="B31" s="85">
        <v>1</v>
      </c>
      <c r="C31" s="46" t="s">
        <v>14</v>
      </c>
      <c r="D31" s="47" t="s">
        <v>15</v>
      </c>
      <c r="E31" s="54">
        <v>24</v>
      </c>
      <c r="F31" s="34"/>
      <c r="G31" s="35"/>
      <c r="H31" s="30"/>
      <c r="I31" s="30"/>
      <c r="L31" s="30"/>
      <c r="M31" s="30"/>
    </row>
    <row r="32" spans="1:13" ht="15.75" thickBot="1">
      <c r="A32" s="29">
        <f>IF(E32="",G32,E32*2.54)</f>
        <v>175.26</v>
      </c>
      <c r="B32" s="86"/>
      <c r="C32" s="42" t="s">
        <v>3</v>
      </c>
      <c r="D32" s="40" t="s">
        <v>12</v>
      </c>
      <c r="E32" s="51">
        <v>69</v>
      </c>
      <c r="F32" s="23" t="s">
        <v>13</v>
      </c>
      <c r="G32" s="51"/>
      <c r="H32" s="30"/>
      <c r="I32" s="30"/>
      <c r="L32" s="30"/>
      <c r="M32" s="30"/>
    </row>
    <row r="33" spans="1:13" ht="15.75" thickBot="1">
      <c r="A33" s="29"/>
      <c r="B33" s="29"/>
      <c r="C33" s="82" t="s">
        <v>35</v>
      </c>
      <c r="D33" s="83"/>
      <c r="E33" s="83"/>
      <c r="F33" s="83"/>
      <c r="G33" s="84"/>
      <c r="H33" s="30"/>
      <c r="I33" s="30"/>
      <c r="L33" s="30"/>
      <c r="M33" s="30"/>
    </row>
    <row r="34" spans="1:13" ht="15.75" thickBot="1">
      <c r="A34" s="29">
        <f>IF(E34="",G34,E34*0.0295735)</f>
        <v>0</v>
      </c>
      <c r="B34" s="38">
        <v>2</v>
      </c>
      <c r="C34" s="43" t="s">
        <v>23</v>
      </c>
      <c r="D34" s="44" t="s">
        <v>9</v>
      </c>
      <c r="E34" s="53"/>
      <c r="F34" s="45" t="s">
        <v>30</v>
      </c>
      <c r="G34" s="53"/>
      <c r="H34" s="30"/>
      <c r="I34" s="30"/>
      <c r="J34" s="30"/>
      <c r="K34" s="30"/>
      <c r="L34" s="30"/>
      <c r="M34" s="30"/>
    </row>
    <row r="35" spans="1:13" ht="15.75" thickBot="1">
      <c r="A35" s="29"/>
      <c r="B35" s="29"/>
      <c r="C35" s="37"/>
      <c r="D35" s="31"/>
      <c r="E35" s="32"/>
      <c r="F35" s="31"/>
      <c r="G35" s="32"/>
      <c r="H35" s="30"/>
      <c r="I35" s="30"/>
      <c r="J35" s="30"/>
      <c r="K35" s="30"/>
      <c r="L35" s="30"/>
      <c r="M35" s="30"/>
    </row>
    <row r="36" spans="1:13" ht="15">
      <c r="A36" s="29">
        <f>IF(E36="",G36,E36*28.3495)</f>
        <v>0</v>
      </c>
      <c r="B36" s="87">
        <v>1</v>
      </c>
      <c r="C36" s="41" t="s">
        <v>10</v>
      </c>
      <c r="D36" s="39" t="s">
        <v>8</v>
      </c>
      <c r="E36" s="52"/>
      <c r="F36" s="21" t="s">
        <v>6</v>
      </c>
      <c r="G36" s="52"/>
      <c r="H36" s="30"/>
      <c r="I36" s="30"/>
      <c r="J36" s="30"/>
      <c r="K36" s="30"/>
      <c r="L36" s="30"/>
      <c r="M36" s="30"/>
    </row>
    <row r="37" spans="1:13" ht="15.75" thickBot="1">
      <c r="A37" s="29">
        <f>IF(E37="",G37,E37*29.5735)</f>
        <v>0</v>
      </c>
      <c r="B37" s="88"/>
      <c r="C37" s="42" t="s">
        <v>11</v>
      </c>
      <c r="D37" s="40" t="s">
        <v>9</v>
      </c>
      <c r="E37" s="51"/>
      <c r="F37" s="23" t="s">
        <v>7</v>
      </c>
      <c r="G37" s="51"/>
      <c r="H37" s="30"/>
      <c r="I37" s="30"/>
      <c r="J37" s="30"/>
      <c r="K37" s="30"/>
      <c r="L37" s="30"/>
      <c r="M37" s="30"/>
    </row>
    <row r="38" spans="1:13" ht="15.75" thickBot="1">
      <c r="A38" s="29"/>
      <c r="B38" s="29"/>
      <c r="C38" s="82" t="s">
        <v>35</v>
      </c>
      <c r="D38" s="83"/>
      <c r="E38" s="83"/>
      <c r="F38" s="83"/>
      <c r="G38" s="84"/>
      <c r="H38" s="30"/>
      <c r="I38" s="30"/>
      <c r="J38" s="30"/>
      <c r="K38" s="30"/>
      <c r="L38" s="30"/>
      <c r="M38" s="30"/>
    </row>
    <row r="39" spans="1:8" ht="15.75" thickBot="1">
      <c r="A39" s="29">
        <f>IF(E39="",G39,(E39-32)*(5/9))</f>
        <v>23.88888888888889</v>
      </c>
      <c r="B39" s="38">
        <v>2</v>
      </c>
      <c r="C39" s="48" t="s">
        <v>20</v>
      </c>
      <c r="D39" s="49" t="s">
        <v>21</v>
      </c>
      <c r="E39" s="50">
        <v>75</v>
      </c>
      <c r="F39" s="33" t="s">
        <v>22</v>
      </c>
      <c r="G39" s="50"/>
      <c r="H39" s="1"/>
    </row>
    <row r="40" spans="3:7" ht="21.75" thickBot="1">
      <c r="C40" s="73" t="s">
        <v>26</v>
      </c>
      <c r="D40" s="74"/>
      <c r="E40" s="74"/>
      <c r="F40" s="74"/>
      <c r="G40" s="75"/>
    </row>
    <row r="41" spans="3:7" ht="15.75" thickBot="1">
      <c r="C41" s="8" t="s">
        <v>27</v>
      </c>
      <c r="D41" s="20" t="s">
        <v>34</v>
      </c>
      <c r="E41" s="24">
        <f>G41*62.427961</f>
        <v>62.26105119712513</v>
      </c>
      <c r="F41" s="20" t="s">
        <v>31</v>
      </c>
      <c r="G41" s="26">
        <f>IF(A39=0,A36/A37,0.00000002*A39^3-0.000006*A39^2+0.00002*A39+1)</f>
        <v>0.9973263614540466</v>
      </c>
    </row>
    <row r="42" spans="3:7" ht="15">
      <c r="C42" s="10" t="s">
        <v>24</v>
      </c>
      <c r="D42" s="21" t="s">
        <v>34</v>
      </c>
      <c r="E42" s="24">
        <f>G42*62.427961</f>
        <v>67.71378959731246</v>
      </c>
      <c r="F42" s="21" t="s">
        <v>31</v>
      </c>
      <c r="G42" s="27">
        <f>(A28)/(((A28-A29)/G41)-(G43+0.1))</f>
        <v>1.084670851212207</v>
      </c>
    </row>
    <row r="43" spans="3:7" ht="15.75" thickBot="1">
      <c r="C43" s="11" t="s">
        <v>25</v>
      </c>
      <c r="D43" s="22" t="s">
        <v>33</v>
      </c>
      <c r="E43" s="25">
        <f>G43*0.035315</f>
        <v>0.04823817109999997</v>
      </c>
      <c r="F43" s="22" t="s">
        <v>30</v>
      </c>
      <c r="G43" s="28">
        <f>IF(A34=0,IF(E27="m",(0.0115*E31)+(0.019*A32)-2.24,(0.009*E31)+(0.032*A32)-3.9),IF(E27="m",A34*0.24,A34*0.28))</f>
        <v>1.3659399999999993</v>
      </c>
    </row>
    <row r="44" spans="3:7" ht="21.75" thickBot="1">
      <c r="C44" s="77" t="s">
        <v>0</v>
      </c>
      <c r="D44" s="78"/>
      <c r="E44" s="78"/>
      <c r="F44" s="78"/>
      <c r="G44" s="79"/>
    </row>
    <row r="45" spans="3:7" ht="37.5">
      <c r="C45" s="18" t="s">
        <v>28</v>
      </c>
      <c r="D45" s="80">
        <f>(495/G42)-450</f>
        <v>6.359640758113528</v>
      </c>
      <c r="E45" s="81"/>
      <c r="F45" s="14"/>
      <c r="G45" s="15"/>
    </row>
    <row r="46" spans="3:7" ht="38.25" thickBot="1">
      <c r="C46" s="19" t="s">
        <v>29</v>
      </c>
      <c r="D46" s="90">
        <f>(437/G42)-393</f>
        <v>9.887198002617424</v>
      </c>
      <c r="E46" s="91"/>
      <c r="F46" s="16"/>
      <c r="G46" s="17"/>
    </row>
    <row r="48" ht="15.75" thickBot="1"/>
    <row r="49" spans="9:12" ht="15.75" thickBot="1">
      <c r="I49" s="93" t="s">
        <v>46</v>
      </c>
      <c r="J49" s="94"/>
      <c r="K49" s="94"/>
      <c r="L49" s="95"/>
    </row>
    <row r="50" spans="9:12" ht="45">
      <c r="I50" s="59"/>
      <c r="J50" s="63" t="s">
        <v>47</v>
      </c>
      <c r="K50" s="66"/>
      <c r="L50" s="67" t="s">
        <v>48</v>
      </c>
    </row>
    <row r="51" spans="9:12" ht="15">
      <c r="I51" s="60" t="s">
        <v>1</v>
      </c>
      <c r="J51" s="64">
        <v>27.072863665644043</v>
      </c>
      <c r="K51" s="68" t="s">
        <v>40</v>
      </c>
      <c r="L51" s="69">
        <v>1.0007472711207257</v>
      </c>
    </row>
    <row r="52" spans="9:12" ht="15">
      <c r="I52" s="60" t="s">
        <v>2</v>
      </c>
      <c r="J52" s="64">
        <v>18.93538657808837</v>
      </c>
      <c r="K52" s="68" t="s">
        <v>40</v>
      </c>
      <c r="L52" s="69">
        <v>14.151009336288064</v>
      </c>
    </row>
    <row r="53" spans="9:12" ht="15">
      <c r="I53" s="60" t="s">
        <v>3</v>
      </c>
      <c r="J53" s="64">
        <v>15.409743830716144</v>
      </c>
      <c r="K53" s="68" t="s">
        <v>41</v>
      </c>
      <c r="L53" s="69">
        <v>2.233296207350056</v>
      </c>
    </row>
    <row r="54" spans="9:12" ht="15">
      <c r="I54" s="60" t="s">
        <v>39</v>
      </c>
      <c r="J54" s="64">
        <v>2.614532519053594</v>
      </c>
      <c r="K54" s="68" t="s">
        <v>42</v>
      </c>
      <c r="L54" s="69">
        <v>1.4940185823161212</v>
      </c>
    </row>
    <row r="55" spans="9:12" ht="15">
      <c r="I55" s="61" t="s">
        <v>49</v>
      </c>
      <c r="J55" s="64">
        <v>220.4578296600847</v>
      </c>
      <c r="K55" s="70" t="s">
        <v>45</v>
      </c>
      <c r="L55" s="69">
        <v>4.624397575272831</v>
      </c>
    </row>
    <row r="56" spans="9:12" ht="15.75" thickBot="1">
      <c r="I56" s="62" t="s">
        <v>43</v>
      </c>
      <c r="J56" s="65">
        <v>1.7426290532912627</v>
      </c>
      <c r="K56" s="71" t="s">
        <v>44</v>
      </c>
      <c r="L56" s="72">
        <v>0.5000997952079168</v>
      </c>
    </row>
  </sheetData>
  <sheetProtection/>
  <mergeCells count="24">
    <mergeCell ref="I49:L49"/>
    <mergeCell ref="D24:E24"/>
    <mergeCell ref="C26:G26"/>
    <mergeCell ref="C30:G30"/>
    <mergeCell ref="H17:I17"/>
    <mergeCell ref="C38:G38"/>
    <mergeCell ref="C40:G40"/>
    <mergeCell ref="C44:G44"/>
    <mergeCell ref="D45:E45"/>
    <mergeCell ref="D46:E46"/>
    <mergeCell ref="B31:B32"/>
    <mergeCell ref="C33:G33"/>
    <mergeCell ref="B36:B37"/>
    <mergeCell ref="B14:B15"/>
    <mergeCell ref="C16:G16"/>
    <mergeCell ref="C18:G18"/>
    <mergeCell ref="C22:G22"/>
    <mergeCell ref="D23:E23"/>
    <mergeCell ref="C4:G4"/>
    <mergeCell ref="H4:I4"/>
    <mergeCell ref="C8:G8"/>
    <mergeCell ref="B9:B10"/>
    <mergeCell ref="C11:G11"/>
    <mergeCell ref="I6:M13"/>
  </mergeCells>
  <conditionalFormatting sqref="Q34:Q39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51:K56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51:J56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51:L5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D15"/>
  <sheetViews>
    <sheetView zoomScalePageLayoutView="0" workbookViewId="0" topLeftCell="A1">
      <selection activeCell="N40" sqref="N40"/>
    </sheetView>
  </sheetViews>
  <sheetFormatPr defaultColWidth="9.140625" defaultRowHeight="15"/>
  <sheetData>
    <row r="2" spans="2:4" ht="15">
      <c r="B2">
        <v>0</v>
      </c>
      <c r="C2">
        <f>D2/1000</f>
        <v>0.9997999999999999</v>
      </c>
      <c r="D2">
        <v>999.8</v>
      </c>
    </row>
    <row r="3" spans="2:4" ht="15">
      <c r="B3">
        <v>5</v>
      </c>
      <c r="C3">
        <f aca="true" t="shared" si="0" ref="C3:C15">D3/1000</f>
        <v>1</v>
      </c>
      <c r="D3">
        <v>1000</v>
      </c>
    </row>
    <row r="4" spans="2:4" ht="15">
      <c r="B4">
        <v>10</v>
      </c>
      <c r="C4">
        <f t="shared" si="0"/>
        <v>0.9997</v>
      </c>
      <c r="D4">
        <v>999.7</v>
      </c>
    </row>
    <row r="5" spans="2:4" ht="15">
      <c r="B5">
        <v>15</v>
      </c>
      <c r="C5">
        <f t="shared" si="0"/>
        <v>0.9991</v>
      </c>
      <c r="D5">
        <v>999.1</v>
      </c>
    </row>
    <row r="6" spans="2:4" ht="15">
      <c r="B6">
        <v>20</v>
      </c>
      <c r="C6">
        <f t="shared" si="0"/>
        <v>0.9982000000000001</v>
      </c>
      <c r="D6">
        <v>998.2</v>
      </c>
    </row>
    <row r="7" spans="2:4" ht="15">
      <c r="B7">
        <v>25</v>
      </c>
      <c r="C7">
        <f t="shared" si="0"/>
        <v>0.997</v>
      </c>
      <c r="D7">
        <v>997</v>
      </c>
    </row>
    <row r="8" spans="2:4" ht="15">
      <c r="B8">
        <v>30</v>
      </c>
      <c r="C8">
        <f t="shared" si="0"/>
        <v>0.9957</v>
      </c>
      <c r="D8">
        <v>995.7</v>
      </c>
    </row>
    <row r="9" spans="2:4" ht="15">
      <c r="B9">
        <v>40</v>
      </c>
      <c r="C9">
        <f t="shared" si="0"/>
        <v>0.9922000000000001</v>
      </c>
      <c r="D9">
        <v>992.2</v>
      </c>
    </row>
    <row r="10" spans="2:4" ht="15">
      <c r="B10">
        <v>50</v>
      </c>
      <c r="C10">
        <f t="shared" si="0"/>
        <v>0.988</v>
      </c>
      <c r="D10">
        <v>988</v>
      </c>
    </row>
    <row r="11" spans="2:4" ht="15">
      <c r="B11">
        <v>60</v>
      </c>
      <c r="C11">
        <f t="shared" si="0"/>
        <v>0.9832000000000001</v>
      </c>
      <c r="D11">
        <v>983.2</v>
      </c>
    </row>
    <row r="12" spans="2:4" ht="15">
      <c r="B12">
        <v>70</v>
      </c>
      <c r="C12">
        <f t="shared" si="0"/>
        <v>0.9778</v>
      </c>
      <c r="D12">
        <v>977.8</v>
      </c>
    </row>
    <row r="13" spans="2:4" ht="15">
      <c r="B13">
        <v>80</v>
      </c>
      <c r="C13">
        <f t="shared" si="0"/>
        <v>0.9718</v>
      </c>
      <c r="D13">
        <v>971.8</v>
      </c>
    </row>
    <row r="14" spans="2:4" ht="15">
      <c r="B14">
        <v>90</v>
      </c>
      <c r="C14">
        <f t="shared" si="0"/>
        <v>0.9652999999999999</v>
      </c>
      <c r="D14">
        <v>965.3</v>
      </c>
    </row>
    <row r="15" spans="2:4" ht="15">
      <c r="B15">
        <v>100</v>
      </c>
      <c r="C15">
        <f t="shared" si="0"/>
        <v>0.9584</v>
      </c>
      <c r="D15">
        <v>958.4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Westinghouse Electric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verlinmm</dc:creator>
  <cp:keywords/>
  <dc:description/>
  <cp:lastModifiedBy>verlinmm</cp:lastModifiedBy>
  <dcterms:created xsi:type="dcterms:W3CDTF">2010-08-03T16:38:25Z</dcterms:created>
  <dcterms:modified xsi:type="dcterms:W3CDTF">2011-07-25T16:05:58Z</dcterms:modified>
  <cp:category/>
  <cp:version/>
  <cp:contentType/>
  <cp:contentStatus/>
</cp:coreProperties>
</file>